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 tabRatio="740" activeTab="1"/>
  </bookViews>
  <sheets>
    <sheet name="หมายเหตุ" sheetId="4" r:id="rId1"/>
    <sheet name="แก้ไข" sheetId="5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70" i="5" l="1"/>
  <c r="J470" i="5"/>
  <c r="D466" i="5"/>
  <c r="C466" i="5"/>
  <c r="L457" i="5"/>
  <c r="D455" i="5"/>
  <c r="C455" i="5"/>
  <c r="D454" i="5"/>
  <c r="C454" i="5"/>
  <c r="D453" i="5"/>
  <c r="C453" i="5"/>
  <c r="D452" i="5"/>
  <c r="C452" i="5"/>
  <c r="D451" i="5"/>
  <c r="C451" i="5"/>
  <c r="L448" i="5"/>
  <c r="L449" i="5" s="1"/>
  <c r="J448" i="5"/>
  <c r="J449" i="5" s="1"/>
  <c r="D439" i="5"/>
  <c r="C439" i="5"/>
  <c r="D438" i="5"/>
  <c r="C438" i="5"/>
  <c r="L434" i="5"/>
  <c r="L435" i="5" s="1"/>
  <c r="J434" i="5"/>
  <c r="J435" i="5" s="1"/>
  <c r="D430" i="5"/>
  <c r="C430" i="5"/>
  <c r="D429" i="5"/>
  <c r="C429" i="5"/>
  <c r="L420" i="5"/>
  <c r="J420" i="5"/>
  <c r="L411" i="5"/>
  <c r="J411" i="5"/>
  <c r="L405" i="5"/>
  <c r="J401" i="5"/>
  <c r="J405" i="5" s="1"/>
  <c r="D401" i="5"/>
  <c r="C401" i="5"/>
  <c r="D400" i="5"/>
  <c r="C400" i="5"/>
  <c r="D399" i="5"/>
  <c r="C399" i="5"/>
  <c r="D398" i="5"/>
  <c r="C398" i="5"/>
  <c r="L396" i="5"/>
  <c r="J395" i="5"/>
  <c r="J394" i="5"/>
  <c r="J393" i="5"/>
  <c r="D392" i="5"/>
  <c r="C392" i="5"/>
  <c r="D391" i="5"/>
  <c r="C391" i="5"/>
  <c r="D390" i="5"/>
  <c r="C390" i="5"/>
  <c r="L382" i="5"/>
  <c r="D381" i="5"/>
  <c r="C381" i="5"/>
  <c r="J380" i="5"/>
  <c r="D380" i="5"/>
  <c r="C380" i="5"/>
  <c r="J379" i="5"/>
  <c r="D379" i="5"/>
  <c r="C379" i="5"/>
  <c r="D378" i="5"/>
  <c r="C378" i="5"/>
  <c r="J377" i="5"/>
  <c r="J382" i="5" s="1"/>
  <c r="D377" i="5"/>
  <c r="C377" i="5"/>
  <c r="D376" i="5"/>
  <c r="C376" i="5"/>
  <c r="D375" i="5"/>
  <c r="C375" i="5"/>
  <c r="D374" i="5"/>
  <c r="C374" i="5"/>
  <c r="D373" i="5"/>
  <c r="C373" i="5"/>
  <c r="L368" i="5"/>
  <c r="J368" i="5"/>
  <c r="D367" i="5"/>
  <c r="C367" i="5"/>
  <c r="D366" i="5"/>
  <c r="C366" i="5"/>
  <c r="D365" i="5"/>
  <c r="C365" i="5"/>
  <c r="L360" i="5"/>
  <c r="J360" i="5"/>
  <c r="D359" i="5"/>
  <c r="C359" i="5"/>
  <c r="D358" i="5"/>
  <c r="C358" i="5"/>
  <c r="D357" i="5"/>
  <c r="C357" i="5"/>
  <c r="D356" i="5"/>
  <c r="C356" i="5"/>
  <c r="D355" i="5"/>
  <c r="C355" i="5"/>
  <c r="L339" i="5"/>
  <c r="D338" i="5"/>
  <c r="C338" i="5"/>
  <c r="J337" i="5"/>
  <c r="D337" i="5"/>
  <c r="C337" i="5"/>
  <c r="D336" i="5"/>
  <c r="C336" i="5"/>
  <c r="J335" i="5"/>
  <c r="D335" i="5"/>
  <c r="C335" i="5"/>
  <c r="J334" i="5"/>
  <c r="D334" i="5"/>
  <c r="C334" i="5"/>
  <c r="D333" i="5"/>
  <c r="C333" i="5"/>
  <c r="J332" i="5"/>
  <c r="D332" i="5"/>
  <c r="C332" i="5"/>
  <c r="J331" i="5"/>
  <c r="D331" i="5"/>
  <c r="C331" i="5"/>
  <c r="J330" i="5"/>
  <c r="D330" i="5"/>
  <c r="C330" i="5"/>
  <c r="J328" i="5"/>
  <c r="D328" i="5"/>
  <c r="C328" i="5"/>
  <c r="J327" i="5"/>
  <c r="D327" i="5"/>
  <c r="C327" i="5"/>
  <c r="D326" i="5"/>
  <c r="C326" i="5"/>
  <c r="J325" i="5"/>
  <c r="D325" i="5"/>
  <c r="C325" i="5"/>
  <c r="L320" i="5"/>
  <c r="J320" i="5"/>
  <c r="D320" i="5"/>
  <c r="C320" i="5"/>
  <c r="D319" i="5"/>
  <c r="C319" i="5"/>
  <c r="D318" i="5"/>
  <c r="C318" i="5"/>
  <c r="D317" i="5"/>
  <c r="C317" i="5"/>
  <c r="D302" i="5"/>
  <c r="C302" i="5"/>
  <c r="L300" i="5"/>
  <c r="J300" i="5"/>
  <c r="D299" i="5"/>
  <c r="C299" i="5"/>
  <c r="D298" i="5"/>
  <c r="C298" i="5"/>
  <c r="L296" i="5"/>
  <c r="J296" i="5"/>
  <c r="D296" i="5"/>
  <c r="C296" i="5"/>
  <c r="D295" i="5"/>
  <c r="C295" i="5"/>
  <c r="D294" i="5"/>
  <c r="C294" i="5"/>
  <c r="L288" i="5"/>
  <c r="J287" i="5"/>
  <c r="J288" i="5" s="1"/>
  <c r="D287" i="5"/>
  <c r="C287" i="5"/>
  <c r="D283" i="5"/>
  <c r="C283" i="5"/>
  <c r="L282" i="5"/>
  <c r="J282" i="5"/>
  <c r="D282" i="5"/>
  <c r="C282" i="5"/>
  <c r="D281" i="5"/>
  <c r="C281" i="5"/>
  <c r="D280" i="5"/>
  <c r="C280" i="5"/>
  <c r="D279" i="5"/>
  <c r="C279" i="5"/>
  <c r="L270" i="5"/>
  <c r="J270" i="5"/>
  <c r="D269" i="5"/>
  <c r="C269" i="5"/>
  <c r="D268" i="5"/>
  <c r="C268" i="5"/>
  <c r="D267" i="5"/>
  <c r="C267" i="5"/>
  <c r="L262" i="5"/>
  <c r="J262" i="5"/>
  <c r="D262" i="5"/>
  <c r="C262" i="5"/>
  <c r="D261" i="5"/>
  <c r="C261" i="5"/>
  <c r="J256" i="5"/>
  <c r="L255" i="5"/>
  <c r="J255" i="5"/>
  <c r="D254" i="5"/>
  <c r="C254" i="5"/>
  <c r="L252" i="5"/>
  <c r="J252" i="5"/>
  <c r="D251" i="5"/>
  <c r="C251" i="5"/>
  <c r="D250" i="5"/>
  <c r="C250" i="5"/>
  <c r="D249" i="5"/>
  <c r="C249" i="5"/>
  <c r="L247" i="5"/>
  <c r="L256" i="5" s="1"/>
  <c r="J247" i="5"/>
  <c r="D246" i="5"/>
  <c r="C246" i="5"/>
  <c r="D245" i="5"/>
  <c r="C245" i="5"/>
  <c r="D244" i="5"/>
  <c r="C244" i="5"/>
  <c r="D243" i="5"/>
  <c r="C243" i="5"/>
  <c r="D242" i="5"/>
  <c r="C242" i="5"/>
  <c r="L228" i="5"/>
  <c r="J228" i="5"/>
  <c r="L219" i="5"/>
  <c r="J219" i="5"/>
  <c r="L208" i="5"/>
  <c r="J208" i="5"/>
  <c r="D201" i="5"/>
  <c r="C201" i="5"/>
  <c r="L199" i="5"/>
  <c r="J199" i="5"/>
  <c r="D199" i="5"/>
  <c r="C199" i="5"/>
  <c r="D198" i="5"/>
  <c r="C198" i="5"/>
  <c r="L188" i="5"/>
  <c r="L189" i="5" s="1"/>
  <c r="H188" i="5"/>
  <c r="H189" i="5" s="1"/>
  <c r="F188" i="5"/>
  <c r="F189" i="5" s="1"/>
  <c r="J181" i="5"/>
  <c r="L179" i="5"/>
  <c r="L173" i="5"/>
  <c r="J173" i="5"/>
  <c r="L164" i="5"/>
  <c r="J164" i="5"/>
  <c r="D164" i="5"/>
  <c r="C164" i="5"/>
  <c r="D162" i="5"/>
  <c r="C162" i="5"/>
  <c r="D161" i="5"/>
  <c r="C161" i="5"/>
  <c r="L146" i="5"/>
  <c r="J146" i="5"/>
  <c r="D145" i="5"/>
  <c r="C145" i="5"/>
  <c r="L139" i="5"/>
  <c r="J139" i="5"/>
  <c r="D138" i="5"/>
  <c r="C138" i="5"/>
  <c r="D137" i="5"/>
  <c r="C137" i="5"/>
  <c r="L136" i="5"/>
  <c r="J136" i="5"/>
  <c r="D135" i="5"/>
  <c r="C135" i="5"/>
  <c r="D134" i="5"/>
  <c r="C134" i="5"/>
  <c r="D130" i="5"/>
  <c r="C130" i="5"/>
  <c r="D129" i="5"/>
  <c r="C129" i="5"/>
  <c r="D128" i="5"/>
  <c r="C128" i="5"/>
  <c r="D127" i="5"/>
  <c r="C127" i="5"/>
  <c r="D126" i="5"/>
  <c r="C126" i="5"/>
  <c r="D125" i="5"/>
  <c r="C125" i="5"/>
  <c r="D124" i="5"/>
  <c r="C124" i="5"/>
  <c r="D123" i="5"/>
  <c r="C123" i="5"/>
  <c r="D122" i="5"/>
  <c r="C122" i="5"/>
  <c r="L103" i="5"/>
  <c r="J103" i="5"/>
  <c r="D102" i="5"/>
  <c r="C102" i="5"/>
  <c r="L97" i="5"/>
  <c r="J97" i="5"/>
  <c r="D96" i="5"/>
  <c r="C96" i="5"/>
  <c r="L91" i="5"/>
  <c r="J91" i="5"/>
  <c r="D90" i="5"/>
  <c r="C90" i="5"/>
  <c r="L85" i="5"/>
  <c r="J85" i="5"/>
  <c r="D84" i="5"/>
  <c r="C84" i="5"/>
  <c r="L75" i="5"/>
  <c r="L74" i="5"/>
  <c r="L65" i="5"/>
  <c r="J65" i="5"/>
  <c r="D64" i="5"/>
  <c r="C64" i="5"/>
  <c r="D63" i="5"/>
  <c r="C63" i="5"/>
  <c r="L62" i="5"/>
  <c r="J62" i="5"/>
  <c r="D61" i="5"/>
  <c r="C61" i="5"/>
  <c r="L56" i="5"/>
  <c r="L55" i="5"/>
  <c r="L48" i="5"/>
  <c r="L49" i="5" s="1"/>
  <c r="J48" i="5"/>
  <c r="J49" i="5" s="1"/>
  <c r="D47" i="5"/>
  <c r="C47" i="5"/>
  <c r="D46" i="5"/>
  <c r="C46" i="5"/>
  <c r="L30" i="5"/>
  <c r="L29" i="5"/>
  <c r="L23" i="5"/>
  <c r="J23" i="5"/>
  <c r="D23" i="5"/>
  <c r="C23" i="5"/>
  <c r="D22" i="5"/>
  <c r="C22" i="5"/>
  <c r="L11" i="5"/>
  <c r="J11" i="5"/>
  <c r="D10" i="5"/>
  <c r="C10" i="5"/>
  <c r="D9" i="5"/>
  <c r="C9" i="5"/>
  <c r="J66" i="5" l="1"/>
  <c r="L66" i="5"/>
  <c r="L140" i="5"/>
  <c r="L301" i="5"/>
  <c r="J339" i="5"/>
  <c r="J140" i="5"/>
  <c r="J301" i="5"/>
  <c r="J396" i="5"/>
  <c r="J443" i="4"/>
  <c r="J444" i="4" s="1"/>
  <c r="L443" i="4"/>
  <c r="L444" i="4" s="1"/>
  <c r="J429" i="4"/>
  <c r="J430" i="4" s="1"/>
  <c r="L429" i="4"/>
  <c r="L430" i="4" s="1"/>
  <c r="J208" i="4" l="1"/>
  <c r="L334" i="4" l="1"/>
  <c r="L208" i="4" l="1"/>
  <c r="C461" i="4" l="1"/>
  <c r="D461" i="4"/>
  <c r="J214" i="4"/>
  <c r="L214" i="4"/>
  <c r="L173" i="4" l="1"/>
  <c r="J173" i="4"/>
  <c r="L452" i="4"/>
  <c r="D450" i="4"/>
  <c r="C450" i="4"/>
  <c r="D449" i="4"/>
  <c r="C449" i="4"/>
  <c r="D448" i="4"/>
  <c r="C448" i="4"/>
  <c r="D447" i="4"/>
  <c r="C447" i="4"/>
  <c r="D446" i="4"/>
  <c r="C446" i="4"/>
  <c r="L415" i="4"/>
  <c r="J415" i="4"/>
  <c r="L406" i="4"/>
  <c r="J406" i="4"/>
  <c r="L377" i="4"/>
  <c r="D376" i="4"/>
  <c r="C376" i="4"/>
  <c r="J375" i="4"/>
  <c r="D375" i="4"/>
  <c r="C375" i="4"/>
  <c r="J374" i="4"/>
  <c r="D374" i="4"/>
  <c r="C374" i="4"/>
  <c r="D373" i="4"/>
  <c r="C373" i="4"/>
  <c r="J372" i="4"/>
  <c r="D372" i="4"/>
  <c r="C372" i="4"/>
  <c r="D371" i="4"/>
  <c r="C371" i="4"/>
  <c r="D370" i="4"/>
  <c r="C370" i="4"/>
  <c r="D369" i="4"/>
  <c r="C369" i="4"/>
  <c r="D368" i="4"/>
  <c r="C368" i="4"/>
  <c r="D333" i="4"/>
  <c r="C333" i="4"/>
  <c r="J332" i="4"/>
  <c r="D332" i="4"/>
  <c r="C332" i="4"/>
  <c r="D331" i="4"/>
  <c r="C331" i="4"/>
  <c r="J330" i="4"/>
  <c r="D330" i="4"/>
  <c r="C330" i="4"/>
  <c r="J329" i="4"/>
  <c r="D329" i="4"/>
  <c r="C329" i="4"/>
  <c r="D328" i="4"/>
  <c r="C328" i="4"/>
  <c r="J327" i="4"/>
  <c r="D327" i="4"/>
  <c r="C327" i="4"/>
  <c r="J326" i="4"/>
  <c r="D326" i="4"/>
  <c r="C326" i="4"/>
  <c r="D297" i="4"/>
  <c r="C297" i="4"/>
  <c r="L295" i="4"/>
  <c r="D294" i="4"/>
  <c r="C294" i="4"/>
  <c r="D293" i="4"/>
  <c r="C293" i="4"/>
  <c r="L291" i="4"/>
  <c r="J291" i="4"/>
  <c r="D291" i="4"/>
  <c r="C291" i="4"/>
  <c r="D290" i="4"/>
  <c r="C290" i="4"/>
  <c r="D289" i="4"/>
  <c r="C289" i="4"/>
  <c r="L265" i="4"/>
  <c r="D264" i="4"/>
  <c r="C264" i="4"/>
  <c r="D263" i="4"/>
  <c r="C263" i="4"/>
  <c r="D262" i="4"/>
  <c r="C262" i="4"/>
  <c r="L257" i="4"/>
  <c r="J257" i="4"/>
  <c r="D257" i="4"/>
  <c r="C257" i="4"/>
  <c r="D256" i="4"/>
  <c r="C256" i="4"/>
  <c r="L223" i="4"/>
  <c r="J223" i="4"/>
  <c r="C201" i="4"/>
  <c r="D201" i="4"/>
  <c r="C198" i="4"/>
  <c r="D198" i="4"/>
  <c r="C199" i="4"/>
  <c r="D199" i="4"/>
  <c r="J199" i="4"/>
  <c r="L199" i="4"/>
  <c r="J181" i="4"/>
  <c r="J164" i="4"/>
  <c r="D434" i="4"/>
  <c r="C434" i="4"/>
  <c r="D433" i="4"/>
  <c r="C433" i="4"/>
  <c r="L400" i="4"/>
  <c r="D396" i="4"/>
  <c r="C396" i="4"/>
  <c r="D395" i="4"/>
  <c r="C395" i="4"/>
  <c r="D394" i="4"/>
  <c r="C394" i="4"/>
  <c r="J396" i="4"/>
  <c r="D393" i="4"/>
  <c r="C393" i="4"/>
  <c r="L363" i="4"/>
  <c r="J363" i="4"/>
  <c r="D362" i="4"/>
  <c r="C362" i="4"/>
  <c r="D361" i="4"/>
  <c r="C361" i="4"/>
  <c r="D360" i="4"/>
  <c r="C360" i="4"/>
  <c r="J325" i="4"/>
  <c r="D325" i="4"/>
  <c r="C325" i="4"/>
  <c r="J323" i="4"/>
  <c r="D323" i="4"/>
  <c r="C323" i="4"/>
  <c r="J322" i="4"/>
  <c r="D322" i="4"/>
  <c r="C322" i="4"/>
  <c r="D321" i="4"/>
  <c r="C321" i="4"/>
  <c r="J320" i="4"/>
  <c r="D320" i="4"/>
  <c r="C320" i="4"/>
  <c r="L283" i="4"/>
  <c r="J282" i="4"/>
  <c r="D282" i="4"/>
  <c r="C282" i="4"/>
  <c r="L250" i="4"/>
  <c r="J250" i="4"/>
  <c r="D249" i="4"/>
  <c r="C249" i="4"/>
  <c r="L247" i="4"/>
  <c r="J247" i="4"/>
  <c r="D246" i="4"/>
  <c r="C246" i="4"/>
  <c r="D245" i="4"/>
  <c r="C245" i="4"/>
  <c r="D244" i="4"/>
  <c r="C244" i="4"/>
  <c r="L188" i="4"/>
  <c r="L189" i="4" s="1"/>
  <c r="H188" i="4"/>
  <c r="H189" i="4" s="1"/>
  <c r="F188" i="4"/>
  <c r="F189" i="4" s="1"/>
  <c r="L139" i="4"/>
  <c r="J139" i="4"/>
  <c r="D138" i="4"/>
  <c r="C138" i="4"/>
  <c r="D137" i="4"/>
  <c r="C137" i="4"/>
  <c r="L136" i="4"/>
  <c r="J136" i="4"/>
  <c r="D135" i="4"/>
  <c r="C135" i="4"/>
  <c r="D134" i="4"/>
  <c r="C134" i="4"/>
  <c r="L97" i="4"/>
  <c r="J97" i="4"/>
  <c r="D96" i="4"/>
  <c r="C96" i="4"/>
  <c r="J334" i="4" l="1"/>
  <c r="J140" i="4"/>
  <c r="L140" i="4"/>
  <c r="L296" i="4"/>
  <c r="J377" i="4"/>
  <c r="J295" i="4"/>
  <c r="J296" i="4" s="1"/>
  <c r="J265" i="4"/>
  <c r="J400" i="4"/>
  <c r="J283" i="4"/>
  <c r="J390" i="4"/>
  <c r="J389" i="4"/>
  <c r="J388" i="4"/>
  <c r="J315" i="4"/>
  <c r="L315" i="4"/>
  <c r="J277" i="4"/>
  <c r="L277" i="4"/>
  <c r="J242" i="4"/>
  <c r="J251" i="4" s="1"/>
  <c r="L179" i="4"/>
  <c r="L164" i="4"/>
  <c r="L103" i="4"/>
  <c r="J103" i="4"/>
  <c r="L75" i="4"/>
  <c r="L74" i="4"/>
  <c r="L56" i="4"/>
  <c r="L55" i="4"/>
  <c r="L23" i="4"/>
  <c r="J23" i="4"/>
  <c r="D425" i="4" l="1"/>
  <c r="D424" i="4"/>
  <c r="D387" i="4"/>
  <c r="D386" i="4"/>
  <c r="D385" i="4"/>
  <c r="D354" i="4"/>
  <c r="D353" i="4"/>
  <c r="D352" i="4"/>
  <c r="D351" i="4"/>
  <c r="D350" i="4"/>
  <c r="D315" i="4"/>
  <c r="D314" i="4"/>
  <c r="D313" i="4"/>
  <c r="D312" i="4"/>
  <c r="D278" i="4"/>
  <c r="D277" i="4"/>
  <c r="D276" i="4"/>
  <c r="D275" i="4"/>
  <c r="D274" i="4"/>
  <c r="D241" i="4"/>
  <c r="D240" i="4"/>
  <c r="D239" i="4"/>
  <c r="D238" i="4"/>
  <c r="D237" i="4"/>
  <c r="D164" i="4"/>
  <c r="D162" i="4"/>
  <c r="D161" i="4"/>
  <c r="D145" i="4"/>
  <c r="D130" i="4"/>
  <c r="D129" i="4"/>
  <c r="D128" i="4"/>
  <c r="D127" i="4"/>
  <c r="D126" i="4"/>
  <c r="D125" i="4"/>
  <c r="D124" i="4"/>
  <c r="D123" i="4"/>
  <c r="D122" i="4"/>
  <c r="D102" i="4"/>
  <c r="D90" i="4"/>
  <c r="L91" i="4" s="1"/>
  <c r="D84" i="4"/>
  <c r="L85" i="4" s="1"/>
  <c r="D64" i="4"/>
  <c r="D63" i="4"/>
  <c r="D61" i="4"/>
  <c r="D47" i="4"/>
  <c r="D46" i="4"/>
  <c r="D23" i="4"/>
  <c r="D22" i="4"/>
  <c r="D10" i="4"/>
  <c r="D9" i="4"/>
  <c r="C425" i="4"/>
  <c r="C424" i="4"/>
  <c r="C387" i="4"/>
  <c r="C386" i="4"/>
  <c r="C385" i="4"/>
  <c r="C354" i="4"/>
  <c r="C353" i="4"/>
  <c r="C352" i="4"/>
  <c r="C351" i="4"/>
  <c r="C350" i="4"/>
  <c r="C315" i="4"/>
  <c r="C314" i="4"/>
  <c r="C313" i="4"/>
  <c r="C312" i="4"/>
  <c r="C278" i="4"/>
  <c r="C277" i="4"/>
  <c r="C276" i="4"/>
  <c r="C275" i="4"/>
  <c r="C274" i="4"/>
  <c r="C241" i="4"/>
  <c r="C240" i="4"/>
  <c r="C239" i="4"/>
  <c r="C238" i="4"/>
  <c r="C237" i="4"/>
  <c r="C164" i="4"/>
  <c r="C162" i="4"/>
  <c r="C161" i="4"/>
  <c r="C145" i="4"/>
  <c r="C130" i="4"/>
  <c r="C129" i="4"/>
  <c r="C128" i="4"/>
  <c r="C127" i="4"/>
  <c r="C126" i="4"/>
  <c r="C125" i="4"/>
  <c r="C124" i="4"/>
  <c r="C123" i="4"/>
  <c r="C122" i="4"/>
  <c r="C102" i="4"/>
  <c r="C90" i="4"/>
  <c r="C84" i="4"/>
  <c r="C64" i="4"/>
  <c r="C63" i="4"/>
  <c r="C61" i="4"/>
  <c r="C47" i="4"/>
  <c r="C46" i="4"/>
  <c r="C23" i="4"/>
  <c r="C22" i="4"/>
  <c r="C10" i="4"/>
  <c r="C9" i="4"/>
  <c r="L30" i="4"/>
  <c r="L29" i="4"/>
  <c r="L65" i="4" l="1"/>
  <c r="L465" i="4"/>
  <c r="J465" i="4"/>
  <c r="J65" i="4"/>
  <c r="J62" i="4"/>
  <c r="L242" i="4"/>
  <c r="L251" i="4" s="1"/>
  <c r="L391" i="4"/>
  <c r="J146" i="4"/>
  <c r="L11" i="4"/>
  <c r="J91" i="4"/>
  <c r="J85" i="4"/>
  <c r="J391" i="4"/>
  <c r="L146" i="4"/>
  <c r="L62" i="4" l="1"/>
  <c r="L66" i="4" s="1"/>
  <c r="J355" i="4"/>
  <c r="L48" i="4"/>
  <c r="L49" i="4" s="1"/>
  <c r="L355" i="4"/>
  <c r="J48" i="4"/>
  <c r="J49" i="4" s="1"/>
  <c r="J11" i="4"/>
  <c r="J66" i="4"/>
</calcChain>
</file>

<file path=xl/sharedStrings.xml><?xml version="1.0" encoding="utf-8"?>
<sst xmlns="http://schemas.openxmlformats.org/spreadsheetml/2006/main" count="1280" uniqueCount="423">
  <si>
    <t>ชื่อบัญชี</t>
  </si>
  <si>
    <t>รหัสบัญชี</t>
  </si>
  <si>
    <t>หมายเหตุประกอบงบการเงิน</t>
  </si>
  <si>
    <t>หมายเหตุ 4 เงินสดและรายการเทียบเท่าเงินสด</t>
  </si>
  <si>
    <t>(หน่วย:บาท)</t>
  </si>
  <si>
    <t>เงินสดในมือ</t>
  </si>
  <si>
    <t>1101010101.001</t>
  </si>
  <si>
    <t>เงินฝากกระแสรายวันที่สถาบันการเงิน</t>
  </si>
  <si>
    <t>1101030101.001</t>
  </si>
  <si>
    <t>เงินฝากสถาบันการเงิน</t>
  </si>
  <si>
    <t xml:space="preserve">รวมเงินสดและรายการเทียบเท่าเงินสด           </t>
  </si>
  <si>
    <t>หมายเหตุ 5 ลูกหนี้การค้า</t>
  </si>
  <si>
    <t>ลูกหนี้ค่าสินค้าและบริการ-หน่วยงานภาครัฐ</t>
  </si>
  <si>
    <t>1102050101.001</t>
  </si>
  <si>
    <t>ลูกหนี้ค่าสินค้าและบริการ</t>
  </si>
  <si>
    <t>ลูกหนี้ค่าสินค้าและบริการ-บุคคลภายนอก</t>
  </si>
  <si>
    <t>1102050102.001</t>
  </si>
  <si>
    <t>รวมลูกหนี้การค้า (สุทธิ)</t>
  </si>
  <si>
    <t>ลูกหนี้การค้า ณ วันสิ้นปี แยกตามอายุหนี้ ดังนี้</t>
  </si>
  <si>
    <t>ลูกหนี้การค้า</t>
  </si>
  <si>
    <t>ยังไม่ถึงกำหนด</t>
  </si>
  <si>
    <t>เกินกำหนดชำระ</t>
  </si>
  <si>
    <t>รวม</t>
  </si>
  <si>
    <t>ชำระ</t>
  </si>
  <si>
    <t>ไม่เกิน 30 วัน</t>
  </si>
  <si>
    <t>เกินกว่า 30 วัน</t>
  </si>
  <si>
    <t>หมายเหตุ 6 ลูกหนี้เงินโอนและรายการอุดหนุนระยะสั้น</t>
  </si>
  <si>
    <t>ลูกหนี้-ภาษีโรงเรือนและที่ดิน</t>
  </si>
  <si>
    <t xml:space="preserve">1102050194.001 </t>
  </si>
  <si>
    <t>ลูกหนี้ค่าภาษี</t>
  </si>
  <si>
    <t>ค่าเผื่อหนี้สงสัยจะสูญ - ลูกหนี้ภาษีโรงเรือนและที่ดิน</t>
  </si>
  <si>
    <t>1102050123.002</t>
  </si>
  <si>
    <t>รวมลูกหนี้เงินโอน</t>
  </si>
  <si>
    <t>หมายเหตุ 7 ลูกหนี้อื่นระยะสั้น</t>
  </si>
  <si>
    <t>รายได้ค้างรับ-หน่วยงานภาครัฐ</t>
  </si>
  <si>
    <t>1102050106.001</t>
  </si>
  <si>
    <t>รายได้ค้างรับ</t>
  </si>
  <si>
    <t>ลูกหนี้อื่น - กรมสรรพากร</t>
  </si>
  <si>
    <t>1102050193.002</t>
  </si>
  <si>
    <t>ค่าเผื่อหนี้สงสัยจะสูญ - ลูกหนี้อื่นบุคคลภายนอก</t>
  </si>
  <si>
    <t>1102050123.999</t>
  </si>
  <si>
    <t>ลูกหนี้อื่น (สุทธิ)</t>
  </si>
  <si>
    <t>เงินฝากประจำ-ระยะสั้น</t>
  </si>
  <si>
    <t>1104010101.001</t>
  </si>
  <si>
    <t>เงินฝากประจำ</t>
  </si>
  <si>
    <t>รวมเงินลงทุนระยะสั้น</t>
  </si>
  <si>
    <t>วัสดุคงคลัง</t>
  </si>
  <si>
    <t>1105010105.001</t>
  </si>
  <si>
    <t>รวมวัสดุคงเหลือ</t>
  </si>
  <si>
    <t>ค่าใช้จ่ายจ่ายล่วงหน้า</t>
  </si>
  <si>
    <t>1106010103.001</t>
  </si>
  <si>
    <t>รวมสินทรัพย์หมุนเวียนอื่น</t>
  </si>
  <si>
    <t>เงินสมทบกองทุนส่งเสริมกิจการขององค์กรปกครองส่วนท้องถิ่น</t>
  </si>
  <si>
    <t>ที่ดิน</t>
  </si>
  <si>
    <t>1204010101.001</t>
  </si>
  <si>
    <t>อาคารเพื่อการพักอาศัย</t>
  </si>
  <si>
    <t>1205010101.001</t>
  </si>
  <si>
    <t>อาคารและสิ่งปลูกสร้าง</t>
  </si>
  <si>
    <t>อาคารสำนักงาน</t>
  </si>
  <si>
    <t>1205020101.001</t>
  </si>
  <si>
    <t>อาคารเพื่อประโยชน์อื่น</t>
  </si>
  <si>
    <t>1205030101.001</t>
  </si>
  <si>
    <t>ส่วนปรับปรุงอาคาร</t>
  </si>
  <si>
    <t>1205030106.001</t>
  </si>
  <si>
    <t>สิ่งปลูกสร้าง</t>
  </si>
  <si>
    <t>1205040101.001</t>
  </si>
  <si>
    <t>อาคารและสิ่งปลูกสร้างไม่ระบุรายละเอียด</t>
  </si>
  <si>
    <t>1205060101.001</t>
  </si>
  <si>
    <t>ค่าเสื่อมราคาสะสมอาคารเพื่อการพักอาศัย</t>
  </si>
  <si>
    <t>1205010103.001</t>
  </si>
  <si>
    <t>ค่าเสื่อมราคาสะสมอาคารสำนักงาน</t>
  </si>
  <si>
    <t>1205020103.001</t>
  </si>
  <si>
    <t>อาคารและสิ่งปลูกสร้าง (สุทธิ)</t>
  </si>
  <si>
    <t>ครุภัณฑ์</t>
  </si>
  <si>
    <t>รวมที่ดิน อาคาร และอุปกรณ์ (สุทธิ)</t>
  </si>
  <si>
    <t>ถนน</t>
  </si>
  <si>
    <t>1208010101.001</t>
  </si>
  <si>
    <t>ค่าเสื่อมราคาสะสมถนน</t>
  </si>
  <si>
    <t>1208010103.001</t>
  </si>
  <si>
    <t>ถนน (สุทธิ)</t>
  </si>
  <si>
    <t>สินทรัพย์โครงสร้างพื้นฐานอื่น</t>
  </si>
  <si>
    <t>1208050101.001</t>
  </si>
  <si>
    <t>ค่าเสื่อมราคาสะสมสินทรัพย์โครงสร้างพื้นฐานอื่น</t>
  </si>
  <si>
    <t>1208050103.001</t>
  </si>
  <si>
    <t>สินทรัพย์โครงสร้างพื้นฐานอื่น (สุทธิ)</t>
  </si>
  <si>
    <t>รวมสินทรัพย์โครงสร้างพื้นฐาน (สุทธิ)</t>
  </si>
  <si>
    <t>ค่าสาธารณูปโภคค้างจ่าย</t>
  </si>
  <si>
    <t>ภาษีหัก ณ ที่จ่าย</t>
  </si>
  <si>
    <t>รวมเจ้าหนี้ระยะสั้น</t>
  </si>
  <si>
    <t>รายได้เงินอุดหนุนรับล่วงหน้า</t>
  </si>
  <si>
    <t>2103010102.001</t>
  </si>
  <si>
    <t>รวมเจ้าหนี้เงินโอนและรายการอุดหนุนระยะสั้น</t>
  </si>
  <si>
    <t>เงินกู้ธนาคารกรุงไทย - ระยะสั้น</t>
  </si>
  <si>
    <t>2110010202.001</t>
  </si>
  <si>
    <t>เงินกู้ธนาคารออมสิน - ระยะสั้น</t>
  </si>
  <si>
    <t>2110010202.002</t>
  </si>
  <si>
    <t>เงินกู้ธนาคารเพื่อการเกษตรและสหกรณ์การเกษตร - ระยะสั้น</t>
  </si>
  <si>
    <t>2110010202.003</t>
  </si>
  <si>
    <t>เงินกู้เงินทุนขององค์กรปกครองส่วนท้องถิ่น</t>
  </si>
  <si>
    <t>เงินกู้กองทุน</t>
  </si>
  <si>
    <t>อัตราดอกเบี้ย</t>
  </si>
  <si>
    <t>เงินรับฝากเงินทุนโครงการเศรษฐกิจชุมชน - ระยะสั้น</t>
  </si>
  <si>
    <t>2111020199.006</t>
  </si>
  <si>
    <t>เงินรับฝากค่าใช้จ่ายในการจัดเก็บภาษีบำรุงท้องที่ 5%</t>
  </si>
  <si>
    <t>2111020199.008</t>
  </si>
  <si>
    <t>เงินรับฝากอื่น</t>
  </si>
  <si>
    <t>เงินรับฝากกองทุนประกันสังคมรอจัดสรร</t>
  </si>
  <si>
    <t>2111020199.011</t>
  </si>
  <si>
    <t>เงินประกันสัญญา</t>
  </si>
  <si>
    <t>รวมเงินรับฝากระยะสั้น</t>
  </si>
  <si>
    <t>รวมเงินกู้ระยะยาว</t>
  </si>
  <si>
    <t>รวมเงินกู้ยืมระยะยาว (สุทธิ)</t>
  </si>
  <si>
    <t>ไม่เกิน 1 ปี</t>
  </si>
  <si>
    <t>เกิน 1 ปี</t>
  </si>
  <si>
    <t>ปี 2565</t>
  </si>
  <si>
    <t>รวมเงินรับฝากระยะยาว</t>
  </si>
  <si>
    <t>เงินสะสม</t>
  </si>
  <si>
    <t>เงินทุนสำรองเงินสะสม</t>
  </si>
  <si>
    <t>รายได้สะสม</t>
  </si>
  <si>
    <t>รวมรายได้สูง/(ต่ำ)กว่าค่าใช้จ่ายสะสม</t>
  </si>
  <si>
    <t>รายได้เงินอุดหนุนทั่วไป</t>
  </si>
  <si>
    <t>4403010101.001</t>
  </si>
  <si>
    <t>รายได้เงินอุดหนุนทั่วไปที่รัฐกำหนดวัตถุประสงค์</t>
  </si>
  <si>
    <t>4403010103.001</t>
  </si>
  <si>
    <t>รายได้ภาษี</t>
  </si>
  <si>
    <t>รายได้ภาษีรถยนต์</t>
  </si>
  <si>
    <t>4402010101.001</t>
  </si>
  <si>
    <t xml:space="preserve">   รายได้ภาษีรถยนต์</t>
  </si>
  <si>
    <t>รายได้ภาษีมูลค่าเพิ่มตาม พ.ร.บ.กำหนดแผนฯ</t>
  </si>
  <si>
    <t>4402010102.001</t>
  </si>
  <si>
    <t xml:space="preserve">   รายได้ภาษีมูลค่าเพิ่มตาม พ.ร.บ.กำหนดแผนฯ</t>
  </si>
  <si>
    <t>รายได้ภาษีมูลค่าเพิ่มตาม พ.ร.บ.จัดสรรรายได้ฯ</t>
  </si>
  <si>
    <t>4402010104.001</t>
  </si>
  <si>
    <t xml:space="preserve">   รายได้ภาษีมูลค่าเพิ่มตาม พ.ร.บ.จัดสรรรายได้ฯ</t>
  </si>
  <si>
    <t>รายได้ภาษีธุรกิจเฉพาะ</t>
  </si>
  <si>
    <t>4402010105.001</t>
  </si>
  <si>
    <t xml:space="preserve">   รายได้ภาษีธุรกิจเฉพาะ</t>
  </si>
  <si>
    <t>รายได้ภาษีสรรพสามิต</t>
  </si>
  <si>
    <t>4402010106.001</t>
  </si>
  <si>
    <t xml:space="preserve">   รายได้ภาษีสรรพสามิต</t>
  </si>
  <si>
    <t>รวมรายได้ภาษี</t>
  </si>
  <si>
    <t>รายได้ค่าธรรมเนียม</t>
  </si>
  <si>
    <t>รายได้ค่าภาคหลวงแร่</t>
  </si>
  <si>
    <t>4402010110.001</t>
  </si>
  <si>
    <t xml:space="preserve">   รายได้ค่าภาคหลวงแร่</t>
  </si>
  <si>
    <t>รายได้ค่าภาคหลวงปิโตรเลียม</t>
  </si>
  <si>
    <t>4402010111.001</t>
  </si>
  <si>
    <t xml:space="preserve">   รายได้ค่าภาคหลวงปิโตรเลียม</t>
  </si>
  <si>
    <t>รายได้ค่าธรรมเนียมจดทะเบียนสิทธิและนิติกรรมตามประมวลกฎหมายที่ดิน</t>
  </si>
  <si>
    <t>4402010113.001</t>
  </si>
  <si>
    <t xml:space="preserve">   รายได้ค่าธรรมเนียมจดทะเบียนสิทธิและนิติกรรมตามประมวลกฎหมายที่ดิน</t>
  </si>
  <si>
    <t>รวมรายได้ค่าธรรมเนียม</t>
  </si>
  <si>
    <t>ภาษีจัดสรรอื่นๆ</t>
  </si>
  <si>
    <t>4402010199.999</t>
  </si>
  <si>
    <t>รวมภาษีจัดสรรอื่นๆ</t>
  </si>
  <si>
    <t>รวมรายได้ภาษีจัดสรร</t>
  </si>
  <si>
    <t>รายได้จากประปา</t>
  </si>
  <si>
    <t>4401090101.001</t>
  </si>
  <si>
    <t>รายได้จากการขายสินค้าและบริการ</t>
  </si>
  <si>
    <t>รายได้จากสาธารณูปโภคอื่น</t>
  </si>
  <si>
    <t>4401090198.001</t>
  </si>
  <si>
    <t>รายได้เงินอุดหนุนทั่วไปตามอำนาจหน้าที่และภารกิจถ่ายโอน</t>
  </si>
  <si>
    <t>รายได้เงินอุดหนุนจากหน่วยงานอื่น</t>
  </si>
  <si>
    <t>4403010105.001</t>
  </si>
  <si>
    <t>รวมรายได้จากการอุดหนุนจากหน่วยงานภาครัฐ</t>
  </si>
  <si>
    <t>รายได้ภาษีโรงเรือนและที่ดิน</t>
  </si>
  <si>
    <t>4401010101.001</t>
  </si>
  <si>
    <t>รายได้ภาษีบำรุงท้องที่</t>
  </si>
  <si>
    <t>4401010102.001</t>
  </si>
  <si>
    <t>รายได้ภาษีป้าย</t>
  </si>
  <si>
    <t>4401010103.001</t>
  </si>
  <si>
    <t>รายได้ภาษีที่ดินและสิ่งปลูกสร้าง</t>
  </si>
  <si>
    <t>4401010104.001</t>
  </si>
  <si>
    <t>รายได้ภาษีบำรุง อบจ. จากการค้ายาสูบ</t>
  </si>
  <si>
    <t>4401010105.001</t>
  </si>
  <si>
    <t>รายได้ค่าปรับการผิดสัญญา</t>
  </si>
  <si>
    <t>รายได้ใบอนุญาต</t>
  </si>
  <si>
    <t>รายได้จากการบริจาค</t>
  </si>
  <si>
    <t>4401100103.001</t>
  </si>
  <si>
    <t>รวมรายได้จากการอุดหนุนอื่นและบริจาค</t>
  </si>
  <si>
    <t>รายได้ดอกเบี้ยรับจำนำ</t>
  </si>
  <si>
    <t>4404010101.001</t>
  </si>
  <si>
    <t>รายได้ดอกเบี้ยเงินฝากที่สถาบันการเงิน</t>
  </si>
  <si>
    <t>4404010104.001</t>
  </si>
  <si>
    <t xml:space="preserve">           รายได้อื่น</t>
  </si>
  <si>
    <t>รายได้ดอกเบี้ยเงินลงทุน</t>
  </si>
  <si>
    <t>รายได้อื่น</t>
  </si>
  <si>
    <t>4404010116.001</t>
  </si>
  <si>
    <t xml:space="preserve">         รายได้จากการอุดหนุนอื่นและบริจาค</t>
  </si>
  <si>
    <t>รายได้ของโรงผลิตน้ำประปา โรงผลิตน้ำดื่มและประปาหมู่บ้าน</t>
  </si>
  <si>
    <t xml:space="preserve">            รายได้จากการอุดหนุนอื่นและบริจาค</t>
  </si>
  <si>
    <t>รายได้ของโรงเรียน และศูนย์พัฒนาเด็กเล็ก</t>
  </si>
  <si>
    <t>4404050118.001</t>
  </si>
  <si>
    <t>รวมรายได้ของโรงเรียน และศูนย์พัฒนาเด็กเล็ก</t>
  </si>
  <si>
    <t>4401070101.001</t>
  </si>
  <si>
    <t>4401070102.001</t>
  </si>
  <si>
    <t>รายได้ดอกเบี้ยหรือเงินปันผล</t>
  </si>
  <si>
    <t>รายได้ดอกเบี้ยอื่น</t>
  </si>
  <si>
    <t>4401070103.001</t>
  </si>
  <si>
    <t>รายได้เงินปันผล</t>
  </si>
  <si>
    <t>4401070104.001</t>
  </si>
  <si>
    <t>เงินเดือน</t>
  </si>
  <si>
    <t>5101010101.001</t>
  </si>
  <si>
    <t>เงินเดือน (ฝ่ายประจำ)</t>
  </si>
  <si>
    <t>เงินเดือน (ฝ่ายการเมือง)</t>
  </si>
  <si>
    <t>5101010199.001</t>
  </si>
  <si>
    <t>ค่าล่วงเวลา</t>
  </si>
  <si>
    <t>5101010108.001</t>
  </si>
  <si>
    <t>เงินประจำตำแหน่ง</t>
  </si>
  <si>
    <t>5101010103.001</t>
  </si>
  <si>
    <t>ค่าจ้าง</t>
  </si>
  <si>
    <t>5101010113.001</t>
  </si>
  <si>
    <t>เงินตอบแทนพนักงานขององค์กรปกครองส่วนท้องถิ่น</t>
  </si>
  <si>
    <t>เงินค่าครองชีพ</t>
  </si>
  <si>
    <t>5104040108.001</t>
  </si>
  <si>
    <t>เงินช่วยการศึกษาบุตร</t>
  </si>
  <si>
    <t>5101030101.001</t>
  </si>
  <si>
    <t>เงินช่วยพิเศษ</t>
  </si>
  <si>
    <t>5101020101.001</t>
  </si>
  <si>
    <t>เงินสมทบ กบท.</t>
  </si>
  <si>
    <t>5101020199.001</t>
  </si>
  <si>
    <t>เงินสมทบกองทุนประกันสังคม</t>
  </si>
  <si>
    <t>5101020106.001</t>
  </si>
  <si>
    <t>เงินสมทบกองทุนเงินทดแทน</t>
  </si>
  <si>
    <t>5101020199.002</t>
  </si>
  <si>
    <t>ค่าเช่าบ้าน</t>
  </si>
  <si>
    <t>5101020108.001</t>
  </si>
  <si>
    <t>เงินเพิ่ม</t>
  </si>
  <si>
    <t>5101020114.001</t>
  </si>
  <si>
    <t>รวมค่าใช้จ่ายบุคลากร</t>
  </si>
  <si>
    <t>บำนาญปกติ</t>
  </si>
  <si>
    <t>5101040102.001</t>
  </si>
  <si>
    <t>บำนาญ</t>
  </si>
  <si>
    <t>เงินบำเหน็จ</t>
  </si>
  <si>
    <t>5101040106.001</t>
  </si>
  <si>
    <t>เงินบำเหน็จตกทอด</t>
  </si>
  <si>
    <t>5101040107.001</t>
  </si>
  <si>
    <t>เงินบำเหน็จดำรงชีพ</t>
  </si>
  <si>
    <t>5101040108.001</t>
  </si>
  <si>
    <t>บำเหน็จรายเดือนสำหรับการเบิกเงินบำเหน็จลูกจ้าง</t>
  </si>
  <si>
    <t>5101040120.001</t>
  </si>
  <si>
    <t>รวมค่าบำเหน็จบำนาญ</t>
  </si>
  <si>
    <t>ค่าตอบแทนการปฏิบัติงาน</t>
  </si>
  <si>
    <t>5104040102.001</t>
  </si>
  <si>
    <t>ค่าตอบแทนอาสาสมัคร</t>
  </si>
  <si>
    <t>5104040105.001</t>
  </si>
  <si>
    <t>ค่าตอบแทนอื่น</t>
  </si>
  <si>
    <t>5104040199.001</t>
  </si>
  <si>
    <t>รวมค่าตอบแทน</t>
  </si>
  <si>
    <t>ค่าใช้จ่ายด้านการฝึกอบรม - ในประเทศ</t>
  </si>
  <si>
    <t>5102010199.001</t>
  </si>
  <si>
    <t>ค่าใช้จ่ายด้านการฝึกอบรม</t>
  </si>
  <si>
    <t>ค่าใช้จ่ายเดินทางไปราชการ - ในประเทศ</t>
  </si>
  <si>
    <t>5103010199.001</t>
  </si>
  <si>
    <t>ค่าใช้จ่ายเดินทาง</t>
  </si>
  <si>
    <t>ค่าซ่อมแซมและบำรุงรักษา</t>
  </si>
  <si>
    <t>5104010107.001</t>
  </si>
  <si>
    <t>ค่าจ้างเหมาบริการ - บุคคลภายนอก</t>
  </si>
  <si>
    <t>5104010112.001</t>
  </si>
  <si>
    <t>ค่าจ้างเหมาบริการ</t>
  </si>
  <si>
    <t>ค่าธรรมเนียมทางกฎหมาย</t>
  </si>
  <si>
    <t>5104010114.001</t>
  </si>
  <si>
    <t>ค่าธรรมเนียม</t>
  </si>
  <si>
    <t>ค่าใช้จ่ายในการประชุม</t>
  </si>
  <si>
    <t>5104030207.001</t>
  </si>
  <si>
    <t>ค่าเช่าอสังหาริมทรัพย์ - หน่วยงานภาครัฐ</t>
  </si>
  <si>
    <t>5104030209.001</t>
  </si>
  <si>
    <t>ค่าเช่า</t>
  </si>
  <si>
    <t>ค่าประชาสัมพันธ์</t>
  </si>
  <si>
    <t>5104030219.001</t>
  </si>
  <si>
    <t>ค่าเบี้ยประกันภัย</t>
  </si>
  <si>
    <t>5104030203.001</t>
  </si>
  <si>
    <t>ค่าใช้สอยอื่น</t>
  </si>
  <si>
    <t>รวมค่าใช้สอย</t>
  </si>
  <si>
    <t>ค่าวัสดุใช้ไป</t>
  </si>
  <si>
    <t>5104010104.001</t>
  </si>
  <si>
    <t>ค่าเชื้อเพลิง</t>
  </si>
  <si>
    <t>5104010110.001</t>
  </si>
  <si>
    <t>ค่าแก็สและน้ำมันเชื้อเพลิง</t>
  </si>
  <si>
    <t>ค่าครุภัณฑ์มูลค่าต่ำกว่าเกณฑ์</t>
  </si>
  <si>
    <t>5104030206.001</t>
  </si>
  <si>
    <t>ค่าจัดหาสินทรัพย์มูลค่าต่ำกว่าเกณฑ์</t>
  </si>
  <si>
    <t>รวมค่าวัสดุ</t>
  </si>
  <si>
    <t>ค่าไฟฟ้า</t>
  </si>
  <si>
    <t>5104020101.001</t>
  </si>
  <si>
    <t>ค่าโทรศัพท์</t>
  </si>
  <si>
    <t>5104020105.001</t>
  </si>
  <si>
    <t>ค่าบริการสื่อสารและโทรคมนาคม</t>
  </si>
  <si>
    <t>5104020106.001</t>
  </si>
  <si>
    <t>ค่าบริการไปรษณีย์</t>
  </si>
  <si>
    <t>5104020107.001</t>
  </si>
  <si>
    <t>รวมค่าสาธารณูปโภค</t>
  </si>
  <si>
    <t>ต้นทุนขายสินค้าและบริการ</t>
  </si>
  <si>
    <t>สินทรัพย์โครงสร้างพื้นฐาน</t>
  </si>
  <si>
    <t>ค่าใช้จ่ายเงินอุดหนุนเพื่อการดำเนินงาน</t>
  </si>
  <si>
    <t>ค่าใช้จ่ายอุดหนุน - หน่วยงานภาครัฐ</t>
  </si>
  <si>
    <t>5107010101.001</t>
  </si>
  <si>
    <t>ค่าใช้จ่ายอุดหนุน - องค์กรปกครองส่วนท้องถิ่น</t>
  </si>
  <si>
    <t>5107010103.001</t>
  </si>
  <si>
    <t>ค่าใช้จ่ายอุดหนุนเพื่อการดำเนินงาน - ภาคครัวเรือน</t>
  </si>
  <si>
    <t>5107010104.001</t>
  </si>
  <si>
    <t>เงินอุดหนุนเพื่อการดำเนินงาน - องค์กรไม่หวังผลกำไร</t>
  </si>
  <si>
    <t>5107010106.001</t>
  </si>
  <si>
    <t>ค่าใช้จ่ายสวัสดิการของรัฐบาล</t>
  </si>
  <si>
    <t>ค่าใช้จ่ายอุดหนุนเพื่อโภชนาการ</t>
  </si>
  <si>
    <t>ค่าใช้จ่ายอุดหนุนเพื่อการศึกษา</t>
  </si>
  <si>
    <t>ค่าใช้จ่ายอุดหนุนเพื่อการบริการสังคม</t>
  </si>
  <si>
    <t>หนี้สูญ - ลูกหนี้ค่าสินค้าและบริการ</t>
  </si>
  <si>
    <t>5108010101.001</t>
  </si>
  <si>
    <t>หนี้สงสัยจะสูญและหนี้สูญ</t>
  </si>
  <si>
    <t>ค่าจำหน่าย - อสังหาริมทรัพย์เพื่อการลงทุน</t>
  </si>
  <si>
    <t>5203010102.001</t>
  </si>
  <si>
    <t>ค่าจำหน่าย - ที่ดินกรรมสิทธิ์</t>
  </si>
  <si>
    <t>5203010103.001</t>
  </si>
  <si>
    <t>ค่าจำหน่าย - อาคารเพื่อการพักอาศัย</t>
  </si>
  <si>
    <t>5203010105.001</t>
  </si>
  <si>
    <t>ค่าจำหน่าย - อาคารสำนักงาน</t>
  </si>
  <si>
    <t>5203010106.001</t>
  </si>
  <si>
    <t>ค่าใช้จ่ายเงินช่วยเหลือผู้ประสบภัย</t>
  </si>
  <si>
    <t>รวมค่าใช้จ่ายอื่น</t>
  </si>
  <si>
    <t>ดอกเบี้ยจ่าย - ในประเทศ (เงินกู้ระยะสั้น)</t>
  </si>
  <si>
    <t>5201010102.001</t>
  </si>
  <si>
    <t>ดอกเบี้ยจ่าย</t>
  </si>
  <si>
    <t>รวมต้นทุนทางการเงิน</t>
  </si>
  <si>
    <t>ปี 2566</t>
  </si>
  <si>
    <t>สำหรับปี สิ้นสุดวันที่  30 กันยายน 2566</t>
  </si>
  <si>
    <t>เงินให้กู้ยืมระยะยาว-เงินทุนโครงการเศรษฐกิจชุมชน</t>
  </si>
  <si>
    <t>1201030102.001</t>
  </si>
  <si>
    <t>เทศบาลตำบลมหาราช</t>
  </si>
  <si>
    <t>เงินฝากออมทรัพย์ที่สถาบันการเงิน (เลขที่บัญชี 0204148575240)  จำนวน 420,526.61 บาท</t>
  </si>
  <si>
    <t>เงินฝากออมทรัพย์ที่สถาบันการเงิน (เลขที่บัญชี 051220202157)  จำนวน  8,905,630.13 บาท</t>
  </si>
  <si>
    <t>เงินฝากออมทรัพย์ที่สถาบันการเงิร (เลขที่บัญชี 1010340875)  จำนวน 9,572,526.88 บาท</t>
  </si>
  <si>
    <t>เงินฝากออมทรัพย์ที่สถาบันการเงิน (เลขที่บัญชี 020106611393)  จำนวน 243,840.38 บาท</t>
  </si>
  <si>
    <t>รวมลูกหนี้เงินโอนและรายการอุดหนุนระยะสั้น (สุทธิ)</t>
  </si>
  <si>
    <t>ลูกหนี้ค่าภาษี แยกตามอายุหนี้ ดังนี้</t>
  </si>
  <si>
    <t>ปีงบประมาณ</t>
  </si>
  <si>
    <t>รวมลูกหนี้อื่นระยะสั้น (สุทธิ)</t>
  </si>
  <si>
    <t>รายได้ค้างรับ - ดอกเบี้ยเงินฝากธนาคาร (กิจการประปา)  จำนวน 610.95 บาท</t>
  </si>
  <si>
    <t>รายได้ค้างรับ - ดอกเบี้ยเงินฝากธนาคาร (ศูนย์พัฒนาเด็กเล็ก) จำนวน 281.26 บาท</t>
  </si>
  <si>
    <t>ลูกหนี้อื่น แยกตามอายุหนี้ ดังนี้</t>
  </si>
  <si>
    <t xml:space="preserve">หมายเหตุ 8 เงินลงทุนระยะสั้น </t>
  </si>
  <si>
    <t xml:space="preserve">หมายเหตุ 9 วัสดุคงเหลือ </t>
  </si>
  <si>
    <t>หมายเหตุ 10 สินทรัพย์หมุนเวียนอื่น</t>
  </si>
  <si>
    <t>หมายเหตุ 12 ที่ดิน อาคาร และอุปกรณ์</t>
  </si>
  <si>
    <t>เงินฝากออมทรัพย์ที่สถาบันการเงิน (เลขที่บัญชี 051220235652)  จำนวน  535,836.03 บาท</t>
  </si>
  <si>
    <t>รายได้ค้างรับ - ดอกเบี้ยเงินฝากธนาคาร (เทศบาลตำบลมหาราช)  จำนวน 100,044.27 บาท</t>
  </si>
  <si>
    <t>หัก:ค่าเสื่อมราคา - อาคารและสิ่งปลูกสร้าง</t>
  </si>
  <si>
    <t>หัก:ค่าเสื่อมราคาสะสม - ครุภัณฑ์</t>
  </si>
  <si>
    <t>ครุภัณฑ์  (สุทธิ)</t>
  </si>
  <si>
    <t>หมายเหตุ 13 สินทรัพย์โครงสร้างพื้นฐาน</t>
  </si>
  <si>
    <t>หมายเหตุ 14 เจ้าหนี้เงินโอนและรายการอุดหนุนระยะสั้น</t>
  </si>
  <si>
    <t>หัก:ส่วนของเงินกู้ระยะยาวที่ถึงกำหนดชำระภายใน 1 ปี</t>
  </si>
  <si>
    <t>เงินกู้ยืมระยะยาวคงค้าง วันที่ 30 กันยายน 2566 แยกตามอายุหนี้ที่จำครบกำหนดชำระเป็นดังนี้</t>
  </si>
  <si>
    <t>เงินทุนส่งเสริมกิจการเทศบาล                                                      2.50</t>
  </si>
  <si>
    <t>รวมเงินกู้กองทุน</t>
  </si>
  <si>
    <t>รวมเจ้าหนี้เงินกู้ระยะยาว</t>
  </si>
  <si>
    <t>หมายเหตุ  18 เงินรับฝากระยะยาว</t>
  </si>
  <si>
    <t xml:space="preserve"> ปี 2566</t>
  </si>
  <si>
    <t>รวม รายได้จากการขายสินค้าและบริการ</t>
  </si>
  <si>
    <t>รายได้ค่าธรรมเนียม รายได้ค่าปรับ</t>
  </si>
  <si>
    <t>รวม รายได้จาการจัดเก็บภาษี ค่าธรรมเนียม ค่าปรับ และใบอนุญาต</t>
  </si>
  <si>
    <t>รวม รายได้ของกิจการเฉพาะการและหน่วยงานภายใต้สังกัด</t>
  </si>
  <si>
    <t>รวม รายได้อื่น</t>
  </si>
  <si>
    <t>รวมค่าเสื่อมราคาและตัดจำหน่าย</t>
  </si>
  <si>
    <t>รวม ต้นทุนขายสินค้าและบริการ</t>
  </si>
  <si>
    <t xml:space="preserve">ค่าใช้จ่ายอื่น </t>
  </si>
  <si>
    <t>เจ้าหนี้อื่น</t>
  </si>
  <si>
    <t>ค่าใช้จ่ายค้างจ่ายอื่น</t>
  </si>
  <si>
    <t>เงินรับฝากจากการจัดเก็บภาษีบำรุงท้องที่</t>
  </si>
  <si>
    <t>เงินประกันอื่น</t>
  </si>
  <si>
    <t xml:space="preserve"> รายได้จากการขายสินค้าและบริการ</t>
  </si>
  <si>
    <t xml:space="preserve">              รายได้อื่น</t>
  </si>
  <si>
    <t>หมายเหตุ 11 เงินลงทุนระยะยาว</t>
  </si>
  <si>
    <t>หมายเหตุ 15 เจ้าหนี้ระยะสั้น</t>
  </si>
  <si>
    <t>หมายเหตุ 19 ภาระผูกพัน</t>
  </si>
  <si>
    <t xml:space="preserve">ลูกหนี้อื่น </t>
  </si>
  <si>
    <t>รวมเงินลงทุนระยะยาว</t>
  </si>
  <si>
    <r>
      <rPr>
        <u/>
        <sz val="15"/>
        <rFont val="TH SarabunPSK"/>
        <family val="2"/>
      </rPr>
      <t>หัก</t>
    </r>
    <r>
      <rPr>
        <sz val="15"/>
        <rFont val="TH SarabunPSK"/>
        <family val="2"/>
      </rPr>
      <t xml:space="preserve"> ค่าเผื่อหนี้สงสัยจะสูญ</t>
    </r>
  </si>
  <si>
    <r>
      <rPr>
        <u/>
        <sz val="15"/>
        <rFont val="TH SarabunPSK"/>
        <family val="2"/>
      </rPr>
      <t>หัก</t>
    </r>
    <r>
      <rPr>
        <sz val="15"/>
        <rFont val="TH SarabunPSK"/>
        <family val="2"/>
      </rPr>
      <t xml:space="preserve"> ค่าเสื่อมราคาสะสม - ถนน</t>
    </r>
  </si>
  <si>
    <r>
      <rPr>
        <u/>
        <sz val="15"/>
        <rFont val="TH SarabunPSK"/>
        <family val="2"/>
      </rPr>
      <t>หัก</t>
    </r>
    <r>
      <rPr>
        <sz val="15"/>
        <rFont val="TH SarabunPSK"/>
        <family val="2"/>
      </rPr>
      <t xml:space="preserve"> ค่าเสื่อมราคาสะสม - สินทรัพย์โครงสร้างพื้นฐานอื่น</t>
    </r>
  </si>
  <si>
    <t xml:space="preserve">              - ภาระผูกพันตามสัญญาเช่าดำเนินงาน</t>
  </si>
  <si>
    <t xml:space="preserve">                หน่วยงานในฐานะผู้เช่ามีจำนวนเงินขั้นต่ำที่ต้องจ่ายในอนาคตตามสัญญาเช่าดำเนินงานที่ไม่สามารถ</t>
  </si>
  <si>
    <t>ยกเลิกได้ ณ วันที่ 30 กันยายน 2566  และ 2565  ดังนี้</t>
  </si>
  <si>
    <t>สัญญาที่ยังไม่ได้รับรู้</t>
  </si>
  <si>
    <t>ที่ดิน อาคาร และสิ่งปลูกสร้าง</t>
  </si>
  <si>
    <t>อุปกรณ์และอื่นๆ</t>
  </si>
  <si>
    <t xml:space="preserve">              ภาระผูกพันข้างต้นเกิดจากมูลค่าตามสัญญาจ้างก่อสร้าง ปรับปรุง และการจัดหาสินทรัพย์</t>
  </si>
  <si>
    <t>หมายเหตุ 20 รายได้สูง (ต่ำ) กว่าค่าใช้จ่ายสะสม</t>
  </si>
  <si>
    <t>หมายเหตุ 21 รายได้ภาษีจัดสรร</t>
  </si>
  <si>
    <t>หมายเหตุ 22 รายได้จากการขายสินค้าและบริการ</t>
  </si>
  <si>
    <t>หมายเหตุ 23 รายได้จากการอุดหนุนจากหน่วยงานภาครัฐ</t>
  </si>
  <si>
    <t>หมายเหตุ 24 รายได้จากการจัดเก็บภาษี ค่าธรรมเนียม ค่าปรับ และใบอนุญาต</t>
  </si>
  <si>
    <t>หมายเหตุ 25 รายได้จากการอุดหนุนอื่นและบริจาค</t>
  </si>
  <si>
    <t>หมายเหตุ 26 รายได้ของกิจการเฉพาะการและหน่วยงานภายใต้สังกัด</t>
  </si>
  <si>
    <t>หมายเหตุ 27 รายได้อื่น</t>
  </si>
  <si>
    <t>หมายเหตุ 28 ค่าใช้จ่ายบุคลากร</t>
  </si>
  <si>
    <t>หมายเหตุ 29 ค่าบำเหน็จบำนาญ</t>
  </si>
  <si>
    <t>หมายเหตุ 30 ค่าตอบแทน</t>
  </si>
  <si>
    <t>หมายเหตุ 31 ค่าใช้สอย</t>
  </si>
  <si>
    <t>หมายเหตุ 32 ค่าวัสดุ</t>
  </si>
  <si>
    <t>หมายเหตุ  33 ค่าสาธารณูปโภค</t>
  </si>
  <si>
    <t>หมายเหตุ  34 ต้นทุนขายสินค้าและบริการ</t>
  </si>
  <si>
    <t>หมายเหตุ  35 ค่าเสื่อมราคาและค่าตัดจำหน่าย</t>
  </si>
  <si>
    <t>หมายเหตุ 36 ค่าใช้จ่ายจากการอุดหนุนจากหน่วยงานภาครัฐ</t>
  </si>
  <si>
    <t>หมายเหตุ 37 ค่าใช้จ่ายจากการอุดหนุนอื่นและบริจาค</t>
  </si>
  <si>
    <t>หมายเหตุ 38 ค่าใช้จ่ายอื่น</t>
  </si>
  <si>
    <t>หมายเหตุ 39 ต้นทุนทางการเงิน</t>
  </si>
  <si>
    <t>หมายเหตุ  16 เงินรับฝากระยะสั้น</t>
  </si>
  <si>
    <t>หมายเหตุ 17 เงินกู้ยืมระยะยาว</t>
  </si>
  <si>
    <t xml:space="preserve">      1-5 ปี               5-10 ปี    </t>
  </si>
  <si>
    <t>ต้นทุนขายสินค้าและบริการ (กิจการประปา) จำนวน 839,231.53 บาท</t>
  </si>
  <si>
    <t>ค่าใช้จ่ายอุดหนุน-หน่วยงานภาครัฐ</t>
  </si>
  <si>
    <t>ค่าใช้จ่ายอุดหนุน-องค์กรปกครองส่วนท้องถิ่น</t>
  </si>
  <si>
    <t>รวมค่าใช้จ่ายเงินอุดหนุนเพื่อการดำเนินงาน</t>
  </si>
  <si>
    <t>รวมค่าใช้จ่ายจากการอุดหนุนจากหน่วยงานภาครัฐ</t>
  </si>
  <si>
    <t>ค่าใช้จ่ายอุดหนุนเพื่อการดำเนินงาน</t>
  </si>
  <si>
    <t>เงินอุดหนุนเพื่อการดำเนินงาน</t>
  </si>
  <si>
    <t>ค่าใช้จ่ายช่วยเหลือตามมาตรการ</t>
  </si>
  <si>
    <t>รวมค่าใช้จ่ายจากการอุดหนุนอื่นและการบริจาค</t>
  </si>
  <si>
    <t xml:space="preserve">              - ภาระผูกพันตามสัญญาจ้างเหมาบริการ</t>
  </si>
  <si>
    <t xml:space="preserve">                หน่วยงานมีภาระผูกพันตามสัญญาจ้างเหมาบริการบุคคลภายนอก และการจ้างเหมาบริการอื่น</t>
  </si>
  <si>
    <t>เป็นจำนวนเงิน  430,542.05 บาท</t>
  </si>
  <si>
    <t xml:space="preserve">              - ภาระผูกพันเกี่ยวกับรายจ่ายฝ่ายทุน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</si>
</sst>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_-;\-* #,##0.00_-;_-* &quot;-&quot;??_-;_-@_-"/>
    <numFmt numFmtId="165" formatCode="#,##0.00;\(#,##0.00\)"/>
    <numFmt numFmtId="166" formatCode="0.000"/>
    <numFmt numFmtId="167" formatCode="_(* #,##0_);_(* \(#,##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5"/>
      <name val="TH Sarabun New"/>
      <family val="2"/>
    </font>
    <font>
      <b/>
      <sz val="15"/>
      <name val="TH SarabunPSK"/>
      <family val="2"/>
    </font>
    <font>
      <sz val="15"/>
      <name val="TH SarabunPSK"/>
      <family val="2"/>
    </font>
    <font>
      <sz val="15"/>
      <color rgb="FFC00000"/>
      <name val="TH SarabunPSK"/>
      <family val="2"/>
    </font>
    <font>
      <u/>
      <sz val="15"/>
      <name val="TH SarabunPSK"/>
      <family val="2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sz val="15"/>
      <color rgb="FFFF0000"/>
      <name val="TH SarabunPSK"/>
      <family val="2"/>
    </font>
    <font>
      <b/>
      <sz val="15"/>
      <color rgb="FFFF0000"/>
      <name val="TH SarabunPSK"/>
      <family val="2"/>
    </font>
    <font>
      <sz val="15"/>
      <color rgb="FFC00000"/>
      <name val="TH Sarabun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64" fontId="4" fillId="0" borderId="0" xfId="1" applyFont="1" applyProtection="1"/>
    <xf numFmtId="0" fontId="4" fillId="0" borderId="0" xfId="0" applyFont="1" applyProtection="1">
      <protection locked="0"/>
    </xf>
    <xf numFmtId="43" fontId="4" fillId="0" borderId="0" xfId="3" applyFont="1" applyProtection="1">
      <protection locked="0"/>
    </xf>
    <xf numFmtId="0" fontId="7" fillId="0" borderId="0" xfId="3" applyNumberFormat="1" applyFont="1" applyProtection="1">
      <protection locked="0"/>
    </xf>
    <xf numFmtId="0" fontId="6" fillId="0" borderId="0" xfId="0" applyFont="1"/>
    <xf numFmtId="0" fontId="6" fillId="0" borderId="0" xfId="0" applyFont="1" applyAlignment="1">
      <alignment horizontal="left" vertical="center"/>
    </xf>
    <xf numFmtId="164" fontId="6" fillId="0" borderId="0" xfId="1" applyFont="1" applyProtection="1"/>
    <xf numFmtId="0" fontId="6" fillId="0" borderId="0" xfId="0" applyFont="1" applyProtection="1"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164" fontId="5" fillId="0" borderId="0" xfId="1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  <protection locked="0"/>
    </xf>
    <xf numFmtId="164" fontId="5" fillId="0" borderId="0" xfId="1" applyFont="1" applyAlignment="1" applyProtection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vertical="center"/>
      <protection locked="0"/>
    </xf>
    <xf numFmtId="43" fontId="6" fillId="0" borderId="0" xfId="3" applyFont="1" applyProtection="1">
      <protection locked="0"/>
    </xf>
    <xf numFmtId="43" fontId="5" fillId="0" borderId="0" xfId="3" applyFont="1" applyAlignment="1" applyProtection="1">
      <alignment horizontal="center" vertical="top"/>
      <protection locked="0"/>
    </xf>
    <xf numFmtId="49" fontId="6" fillId="0" borderId="0" xfId="0" applyNumberFormat="1" applyFont="1" applyAlignment="1">
      <alignment horizontal="left" vertical="center"/>
    </xf>
    <xf numFmtId="164" fontId="6" fillId="0" borderId="0" xfId="1" applyFont="1" applyAlignment="1" applyProtection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 applyAlignment="1" applyProtection="1">
      <alignment vertical="center"/>
      <protection locked="0"/>
    </xf>
    <xf numFmtId="43" fontId="6" fillId="0" borderId="0" xfId="3" applyFont="1" applyAlignment="1" applyProtection="1">
      <alignment horizontal="center" vertical="center"/>
      <protection locked="0"/>
    </xf>
    <xf numFmtId="164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top"/>
    </xf>
    <xf numFmtId="0" fontId="6" fillId="0" borderId="0" xfId="0" applyFont="1" applyAlignment="1" applyProtection="1">
      <alignment vertical="top"/>
      <protection locked="0"/>
    </xf>
    <xf numFmtId="43" fontId="6" fillId="0" borderId="0" xfId="3" applyFont="1" applyAlignment="1" applyProtection="1">
      <alignment horizontal="center" vertical="top"/>
      <protection locked="0"/>
    </xf>
    <xf numFmtId="164" fontId="6" fillId="0" borderId="0" xfId="0" applyNumberFormat="1" applyFont="1" applyAlignment="1" applyProtection="1">
      <alignment horizontal="center" vertical="top"/>
      <protection locked="0"/>
    </xf>
    <xf numFmtId="0" fontId="6" fillId="0" borderId="0" xfId="0" applyFont="1" applyAlignment="1">
      <alignment horizontal="left"/>
    </xf>
    <xf numFmtId="0" fontId="5" fillId="0" borderId="0" xfId="0" applyFont="1" applyProtection="1">
      <protection locked="0"/>
    </xf>
    <xf numFmtId="43" fontId="5" fillId="0" borderId="1" xfId="3" applyFont="1" applyBorder="1" applyAlignment="1" applyProtection="1">
      <alignment horizontal="center" vertical="top"/>
      <protection locked="0"/>
    </xf>
    <xf numFmtId="43" fontId="5" fillId="0" borderId="0" xfId="3" applyFont="1" applyBorder="1" applyAlignment="1" applyProtection="1">
      <alignment horizontal="center" vertical="top"/>
      <protection locked="0"/>
    </xf>
    <xf numFmtId="164" fontId="5" fillId="0" borderId="0" xfId="0" applyNumberFormat="1" applyFont="1" applyAlignment="1" applyProtection="1">
      <alignment horizontal="center" vertical="top"/>
      <protection locked="0"/>
    </xf>
    <xf numFmtId="43" fontId="6" fillId="0" borderId="0" xfId="3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top"/>
      <protection locked="0"/>
    </xf>
    <xf numFmtId="43" fontId="5" fillId="0" borderId="0" xfId="3" applyFont="1" applyAlignment="1" applyProtection="1">
      <alignment vertical="top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 applyProtection="1">
      <alignment vertical="top"/>
      <protection locked="0"/>
    </xf>
    <xf numFmtId="43" fontId="6" fillId="0" borderId="0" xfId="3" applyFont="1" applyBorder="1" applyAlignment="1" applyProtection="1">
      <alignment horizontal="center" vertical="top"/>
      <protection locked="0"/>
    </xf>
    <xf numFmtId="164" fontId="6" fillId="0" borderId="0" xfId="0" applyNumberFormat="1" applyFont="1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43" fontId="6" fillId="0" borderId="0" xfId="3" applyFont="1" applyAlignment="1" applyProtection="1">
      <alignment horizontal="center" vertical="center" wrapText="1"/>
      <protection locked="0"/>
    </xf>
    <xf numFmtId="164" fontId="5" fillId="0" borderId="0" xfId="1" applyFont="1" applyProtection="1"/>
    <xf numFmtId="0" fontId="5" fillId="0" borderId="0" xfId="0" applyFont="1"/>
    <xf numFmtId="43" fontId="5" fillId="0" borderId="0" xfId="3" applyFont="1" applyProtection="1">
      <protection locked="0"/>
    </xf>
    <xf numFmtId="43" fontId="6" fillId="0" borderId="2" xfId="3" applyFont="1" applyBorder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43" fontId="5" fillId="0" borderId="3" xfId="3" applyFont="1" applyBorder="1" applyAlignment="1" applyProtection="1">
      <alignment horizontal="center"/>
      <protection locked="0"/>
    </xf>
    <xf numFmtId="43" fontId="5" fillId="0" borderId="2" xfId="3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43" fontId="6" fillId="0" borderId="3" xfId="3" applyFont="1" applyBorder="1" applyAlignment="1" applyProtection="1">
      <alignment horizontal="center" vertical="center"/>
      <protection locked="0"/>
    </xf>
    <xf numFmtId="164" fontId="6" fillId="0" borderId="0" xfId="1" applyFont="1" applyAlignment="1" applyProtection="1">
      <alignment horizontal="center" vertical="top"/>
      <protection locked="0"/>
    </xf>
    <xf numFmtId="164" fontId="5" fillId="0" borderId="0" xfId="1" applyFont="1" applyProtection="1">
      <protection locked="0"/>
    </xf>
    <xf numFmtId="43" fontId="5" fillId="0" borderId="3" xfId="3" applyFont="1" applyBorder="1" applyAlignment="1" applyProtection="1">
      <alignment horizontal="center" vertical="center"/>
      <protection locked="0"/>
    </xf>
    <xf numFmtId="43" fontId="6" fillId="0" borderId="2" xfId="3" applyFont="1" applyBorder="1" applyAlignment="1" applyProtection="1">
      <alignment horizontal="center" vertical="center"/>
      <protection locked="0"/>
    </xf>
    <xf numFmtId="43" fontId="5" fillId="0" borderId="2" xfId="3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>
      <alignment vertical="top"/>
    </xf>
    <xf numFmtId="43" fontId="6" fillId="0" borderId="2" xfId="3" applyFont="1" applyBorder="1" applyAlignment="1" applyProtection="1">
      <alignment vertical="top"/>
      <protection locked="0"/>
    </xf>
    <xf numFmtId="164" fontId="6" fillId="0" borderId="0" xfId="1" applyFont="1" applyAlignment="1" applyProtection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3" fontId="5" fillId="0" borderId="1" xfId="3" applyFont="1" applyBorder="1" applyAlignment="1" applyProtection="1">
      <alignment horizontal="center" vertical="center"/>
      <protection locked="0"/>
    </xf>
    <xf numFmtId="43" fontId="5" fillId="0" borderId="0" xfId="3" applyFont="1" applyBorder="1" applyAlignment="1" applyProtection="1">
      <alignment horizontal="center" vertical="center"/>
      <protection locked="0"/>
    </xf>
    <xf numFmtId="43" fontId="5" fillId="0" borderId="0" xfId="3" applyFont="1" applyAlignment="1" applyProtection="1">
      <alignment horizontal="center" vertical="center"/>
      <protection locked="0"/>
    </xf>
    <xf numFmtId="164" fontId="6" fillId="0" borderId="0" xfId="1" applyFont="1" applyAlignment="1" applyProtection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3" fontId="5" fillId="0" borderId="4" xfId="3" applyFont="1" applyBorder="1" applyAlignment="1" applyProtection="1">
      <alignment horizontal="center" vertical="center"/>
      <protection locked="0"/>
    </xf>
    <xf numFmtId="49" fontId="6" fillId="0" borderId="0" xfId="0" applyNumberFormat="1" applyFont="1" applyAlignment="1">
      <alignment horizontal="center" vertical="top"/>
    </xf>
    <xf numFmtId="0" fontId="6" fillId="0" borderId="0" xfId="0" applyFont="1" applyAlignment="1" applyProtection="1">
      <alignment horizontal="left" vertical="center"/>
      <protection locked="0"/>
    </xf>
    <xf numFmtId="43" fontId="6" fillId="0" borderId="0" xfId="3" applyFont="1" applyBorder="1" applyAlignment="1" applyProtection="1">
      <alignment horizontal="center" vertical="center"/>
      <protection locked="0"/>
    </xf>
    <xf numFmtId="43" fontId="5" fillId="0" borderId="0" xfId="3" applyFont="1" applyAlignment="1" applyProtection="1">
      <alignment horizontal="center"/>
      <protection locked="0"/>
    </xf>
    <xf numFmtId="49" fontId="6" fillId="0" borderId="0" xfId="0" applyNumberFormat="1" applyFont="1" applyAlignment="1" applyProtection="1">
      <alignment horizontal="center" vertical="center"/>
      <protection locked="0"/>
    </xf>
    <xf numFmtId="43" fontId="6" fillId="0" borderId="0" xfId="3" applyFont="1" applyAlignment="1" applyProtection="1">
      <alignment vertical="center"/>
      <protection locked="0"/>
    </xf>
    <xf numFmtId="43" fontId="5" fillId="0" borderId="5" xfId="3" applyFont="1" applyBorder="1" applyAlignment="1" applyProtection="1">
      <alignment horizontal="center" vertical="center"/>
      <protection locked="0"/>
    </xf>
    <xf numFmtId="43" fontId="6" fillId="0" borderId="0" xfId="3" applyFont="1" applyAlignment="1" applyProtection="1">
      <alignment horizontal="left" vertical="center"/>
      <protection locked="0"/>
    </xf>
    <xf numFmtId="43" fontId="5" fillId="0" borderId="2" xfId="3" applyFont="1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left" vertical="top"/>
      <protection locked="0"/>
    </xf>
    <xf numFmtId="43" fontId="5" fillId="0" borderId="4" xfId="3" applyFont="1" applyBorder="1" applyAlignment="1" applyProtection="1">
      <alignment horizontal="center" vertical="top"/>
      <protection locked="0"/>
    </xf>
    <xf numFmtId="43" fontId="5" fillId="0" borderId="1" xfId="3" applyFont="1" applyBorder="1" applyAlignment="1" applyProtection="1">
      <alignment vertical="top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Alignment="1" applyProtection="1">
      <alignment vertical="top" wrapText="1"/>
      <protection locked="0"/>
    </xf>
    <xf numFmtId="164" fontId="5" fillId="0" borderId="0" xfId="0" applyNumberFormat="1" applyFont="1" applyBorder="1" applyAlignment="1" applyProtection="1">
      <alignment horizontal="center" vertical="top"/>
      <protection locked="0"/>
    </xf>
    <xf numFmtId="43" fontId="6" fillId="0" borderId="0" xfId="3" applyFont="1" applyAlignment="1" applyProtection="1">
      <alignment horizontal="center" vertical="top" wrapText="1"/>
      <protection locked="0"/>
    </xf>
    <xf numFmtId="49" fontId="6" fillId="0" borderId="0" xfId="0" applyNumberFormat="1" applyFont="1" applyAlignment="1" applyProtection="1">
      <alignment horizontal="center" vertical="top" wrapText="1"/>
      <protection locked="0"/>
    </xf>
    <xf numFmtId="164" fontId="5" fillId="0" borderId="0" xfId="0" applyNumberFormat="1" applyFont="1" applyAlignment="1" applyProtection="1">
      <alignment horizontal="center" vertical="center"/>
      <protection locked="0"/>
    </xf>
    <xf numFmtId="43" fontId="5" fillId="0" borderId="1" xfId="3" applyFont="1" applyBorder="1" applyAlignment="1" applyProtection="1">
      <alignment horizontal="right" vertical="top"/>
      <protection locked="0"/>
    </xf>
    <xf numFmtId="43" fontId="5" fillId="0" borderId="0" xfId="3" applyFont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43" fontId="5" fillId="0" borderId="0" xfId="3" applyFont="1" applyAlignment="1" applyProtection="1">
      <alignment horizontal="right" vertic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43" fontId="6" fillId="0" borderId="0" xfId="3" applyFont="1" applyBorder="1" applyProtection="1"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10" fillId="0" borderId="0" xfId="0" applyFont="1" applyProtection="1">
      <protection locked="0"/>
    </xf>
    <xf numFmtId="43" fontId="9" fillId="0" borderId="0" xfId="3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43" fontId="10" fillId="0" borderId="0" xfId="3" applyFont="1" applyAlignment="1" applyProtection="1">
      <alignment horizontal="center" vertical="top"/>
      <protection locked="0"/>
    </xf>
    <xf numFmtId="164" fontId="10" fillId="0" borderId="0" xfId="0" applyNumberFormat="1" applyFont="1" applyAlignment="1" applyProtection="1">
      <alignment horizontal="center" vertical="top"/>
      <protection locked="0"/>
    </xf>
    <xf numFmtId="0" fontId="9" fillId="0" borderId="0" xfId="0" applyFont="1" applyProtection="1">
      <protection locked="0"/>
    </xf>
    <xf numFmtId="43" fontId="9" fillId="0" borderId="5" xfId="3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top"/>
      <protection locked="0"/>
    </xf>
    <xf numFmtId="43" fontId="10" fillId="0" borderId="0" xfId="3" applyFont="1" applyProtection="1">
      <protection locked="0"/>
    </xf>
    <xf numFmtId="164" fontId="10" fillId="0" borderId="0" xfId="1" applyFont="1" applyBorder="1" applyAlignment="1" applyProtection="1">
      <alignment horizontal="center"/>
      <protection locked="0"/>
    </xf>
    <xf numFmtId="43" fontId="9" fillId="0" borderId="0" xfId="3" applyFont="1" applyAlignment="1" applyProtection="1">
      <alignment vertical="top"/>
      <protection locked="0"/>
    </xf>
    <xf numFmtId="43" fontId="9" fillId="0" borderId="0" xfId="3" applyFont="1" applyAlignment="1" applyProtection="1">
      <alignment horizontal="center" vertical="top"/>
      <protection locked="0"/>
    </xf>
    <xf numFmtId="43" fontId="9" fillId="0" borderId="0" xfId="3" applyFont="1" applyAlignment="1" applyProtection="1">
      <alignment horizontal="center" vertical="center"/>
      <protection locked="0"/>
    </xf>
    <xf numFmtId="164" fontId="10" fillId="0" borderId="0" xfId="1" applyFont="1" applyAlignment="1" applyProtection="1">
      <alignment horizontal="center"/>
      <protection locked="0"/>
    </xf>
    <xf numFmtId="0" fontId="10" fillId="0" borderId="0" xfId="0" applyFont="1" applyAlignment="1">
      <alignment vertical="top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 applyProtection="1">
      <alignment vertical="top"/>
      <protection locked="0"/>
    </xf>
    <xf numFmtId="43" fontId="10" fillId="0" borderId="0" xfId="3" applyFont="1" applyAlignment="1" applyProtection="1">
      <alignment horizontal="center" vertical="center"/>
      <protection locked="0"/>
    </xf>
    <xf numFmtId="43" fontId="9" fillId="0" borderId="1" xfId="3" applyFont="1" applyBorder="1" applyAlignment="1" applyProtection="1">
      <alignment horizontal="center" vertical="center"/>
      <protection locked="0"/>
    </xf>
    <xf numFmtId="43" fontId="10" fillId="0" borderId="0" xfId="3" applyFont="1" applyAlignment="1" applyProtection="1">
      <alignment vertical="top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43" fontId="10" fillId="0" borderId="0" xfId="3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43" fontId="9" fillId="0" borderId="0" xfId="3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9" fillId="0" borderId="0" xfId="0" applyFont="1" applyAlignment="1" applyProtection="1">
      <alignment horizontal="right" vertical="top"/>
      <protection locked="0"/>
    </xf>
    <xf numFmtId="43" fontId="10" fillId="0" borderId="0" xfId="3" applyFont="1" applyBorder="1" applyAlignment="1" applyProtection="1">
      <alignment vertical="top"/>
      <protection locked="0"/>
    </xf>
    <xf numFmtId="0" fontId="10" fillId="0" borderId="0" xfId="0" applyFont="1" applyBorder="1" applyAlignment="1" applyProtection="1">
      <alignment vertical="top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9" fillId="0" borderId="0" xfId="1" applyFont="1" applyAlignment="1" applyProtection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0" xfId="3" applyNumberFormat="1" applyFont="1" applyBorder="1" applyAlignment="1" applyProtection="1">
      <alignment horizontal="right" vertical="center"/>
      <protection locked="0"/>
    </xf>
    <xf numFmtId="43" fontId="9" fillId="0" borderId="1" xfId="3" applyFont="1" applyBorder="1" applyAlignment="1" applyProtection="1">
      <alignment vertical="top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center" vertical="top"/>
      <protection locked="0"/>
    </xf>
    <xf numFmtId="164" fontId="10" fillId="0" borderId="0" xfId="1" applyFont="1" applyProtection="1"/>
    <xf numFmtId="0" fontId="10" fillId="0" borderId="0" xfId="0" applyFont="1"/>
    <xf numFmtId="166" fontId="10" fillId="0" borderId="0" xfId="0" applyNumberFormat="1" applyFont="1" applyAlignment="1">
      <alignment horizontal="left" vertical="center"/>
    </xf>
    <xf numFmtId="164" fontId="10" fillId="0" borderId="0" xfId="0" applyNumberFormat="1" applyFont="1" applyAlignment="1" applyProtection="1">
      <alignment vertical="top"/>
      <protection locked="0"/>
    </xf>
    <xf numFmtId="43" fontId="9" fillId="0" borderId="0" xfId="3" applyFont="1" applyBorder="1" applyAlignment="1" applyProtection="1">
      <alignment vertical="top"/>
      <protection locked="0"/>
    </xf>
    <xf numFmtId="0" fontId="9" fillId="0" borderId="0" xfId="0" applyFont="1" applyBorder="1" applyAlignment="1" applyProtection="1">
      <alignment vertical="top"/>
      <protection locked="0"/>
    </xf>
    <xf numFmtId="164" fontId="10" fillId="0" borderId="0" xfId="1" applyFont="1" applyAlignment="1" applyProtection="1">
      <alignment horizontal="center"/>
    </xf>
    <xf numFmtId="49" fontId="10" fillId="0" borderId="0" xfId="0" applyNumberFormat="1" applyFont="1" applyAlignment="1">
      <alignment horizontal="center"/>
    </xf>
    <xf numFmtId="164" fontId="10" fillId="0" borderId="0" xfId="1" applyFont="1" applyAlignment="1" applyProtection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 applyProtection="1">
      <alignment vertical="top" wrapText="1"/>
      <protection locked="0"/>
    </xf>
    <xf numFmtId="43" fontId="10" fillId="0" borderId="2" xfId="3" applyFont="1" applyBorder="1" applyAlignment="1" applyProtection="1">
      <alignment horizontal="center" vertical="top"/>
      <protection locked="0"/>
    </xf>
    <xf numFmtId="43" fontId="9" fillId="0" borderId="1" xfId="3" applyFont="1" applyBorder="1" applyAlignment="1" applyProtection="1">
      <alignment horizontal="center" vertical="top"/>
      <protection locked="0"/>
    </xf>
    <xf numFmtId="43" fontId="9" fillId="0" borderId="0" xfId="3" applyFont="1" applyBorder="1" applyAlignment="1" applyProtection="1">
      <alignment horizontal="center" vertical="top"/>
      <protection locked="0"/>
    </xf>
    <xf numFmtId="164" fontId="10" fillId="0" borderId="0" xfId="0" applyNumberFormat="1" applyFont="1" applyAlignment="1" applyProtection="1">
      <alignment horizontal="center" vertical="center"/>
      <protection locked="0"/>
    </xf>
    <xf numFmtId="43" fontId="10" fillId="0" borderId="2" xfId="3" applyFont="1" applyBorder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43" fontId="10" fillId="0" borderId="0" xfId="3" applyFont="1" applyAlignment="1" applyProtection="1">
      <alignment vertical="center"/>
      <protection locked="0"/>
    </xf>
    <xf numFmtId="164" fontId="10" fillId="0" borderId="0" xfId="0" applyNumberFormat="1" applyFont="1" applyBorder="1" applyAlignment="1" applyProtection="1">
      <alignment horizontal="center" vertical="center"/>
      <protection locked="0"/>
    </xf>
    <xf numFmtId="43" fontId="6" fillId="0" borderId="0" xfId="3" applyFont="1" applyBorder="1" applyAlignment="1" applyProtection="1">
      <alignment vertical="top"/>
      <protection locked="0"/>
    </xf>
    <xf numFmtId="165" fontId="6" fillId="0" borderId="0" xfId="1" applyNumberFormat="1" applyFont="1" applyBorder="1" applyAlignment="1" applyProtection="1">
      <alignment vertical="top"/>
      <protection locked="0"/>
    </xf>
    <xf numFmtId="0" fontId="9" fillId="0" borderId="0" xfId="0" applyFont="1" applyAlignment="1">
      <alignment vertical="top"/>
    </xf>
    <xf numFmtId="164" fontId="9" fillId="0" borderId="0" xfId="1" applyFont="1" applyAlignment="1" applyProtection="1">
      <alignment vertical="top"/>
    </xf>
    <xf numFmtId="164" fontId="10" fillId="0" borderId="0" xfId="1" applyFont="1" applyAlignment="1" applyProtection="1">
      <alignment vertical="center"/>
    </xf>
    <xf numFmtId="43" fontId="5" fillId="0" borderId="0" xfId="3" applyFont="1" applyAlignment="1" applyProtection="1">
      <alignment horizontal="left" vertical="top"/>
      <protection locked="0"/>
    </xf>
    <xf numFmtId="43" fontId="5" fillId="0" borderId="1" xfId="3" applyFont="1" applyBorder="1" applyAlignment="1" applyProtection="1">
      <alignment horizontal="left" vertical="top"/>
      <protection locked="0"/>
    </xf>
    <xf numFmtId="43" fontId="5" fillId="0" borderId="1" xfId="3" applyFont="1" applyBorder="1" applyProtection="1">
      <protection locked="0"/>
    </xf>
    <xf numFmtId="0" fontId="9" fillId="0" borderId="0" xfId="0" applyFont="1" applyFill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vertical="top"/>
      <protection locked="0"/>
    </xf>
    <xf numFmtId="43" fontId="6" fillId="0" borderId="2" xfId="3" applyFont="1" applyBorder="1" applyAlignment="1" applyProtection="1">
      <alignment horizontal="center" vertical="top"/>
      <protection locked="0"/>
    </xf>
    <xf numFmtId="0" fontId="6" fillId="0" borderId="0" xfId="0" applyFont="1" applyBorder="1" applyProtection="1">
      <protection locked="0"/>
    </xf>
    <xf numFmtId="43" fontId="5" fillId="0" borderId="5" xfId="3" applyFont="1" applyBorder="1" applyAlignment="1" applyProtection="1">
      <alignment horizontal="center" vertical="top"/>
      <protection locked="0"/>
    </xf>
    <xf numFmtId="43" fontId="6" fillId="0" borderId="0" xfId="3" applyFont="1" applyAlignment="1" applyProtection="1">
      <alignment horizontal="left" vertical="top"/>
      <protection locked="0"/>
    </xf>
    <xf numFmtId="164" fontId="9" fillId="0" borderId="0" xfId="1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alignment horizontal="center" vertical="top"/>
      <protection locked="0"/>
    </xf>
    <xf numFmtId="164" fontId="10" fillId="0" borderId="0" xfId="0" applyNumberFormat="1" applyFont="1" applyBorder="1" applyAlignment="1" applyProtection="1">
      <alignment vertical="top"/>
      <protection locked="0"/>
    </xf>
    <xf numFmtId="43" fontId="9" fillId="0" borderId="2" xfId="3" applyFont="1" applyBorder="1" applyAlignment="1" applyProtection="1">
      <alignment horizontal="center" vertical="center"/>
      <protection locked="0"/>
    </xf>
    <xf numFmtId="43" fontId="10" fillId="0" borderId="2" xfId="3" applyFont="1" applyBorder="1" applyAlignment="1" applyProtection="1">
      <alignment vertical="top"/>
      <protection locked="0"/>
    </xf>
    <xf numFmtId="0" fontId="12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64" fontId="11" fillId="0" borderId="0" xfId="0" applyNumberFormat="1" applyFont="1" applyAlignment="1" applyProtection="1">
      <alignment horizontal="center" vertical="top"/>
      <protection locked="0"/>
    </xf>
    <xf numFmtId="43" fontId="12" fillId="0" borderId="0" xfId="3" applyFont="1" applyBorder="1" applyAlignment="1" applyProtection="1">
      <alignment horizontal="center" vertical="center"/>
      <protection locked="0"/>
    </xf>
    <xf numFmtId="0" fontId="12" fillId="0" borderId="0" xfId="3" applyNumberFormat="1" applyFont="1" applyBorder="1" applyAlignment="1" applyProtection="1">
      <alignment horizontal="right" vertical="center"/>
      <protection locked="0"/>
    </xf>
    <xf numFmtId="164" fontId="9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43" fontId="6" fillId="0" borderId="2" xfId="3" applyFont="1" applyBorder="1" applyAlignment="1" applyProtection="1">
      <alignment horizontal="center" vertical="top" wrapText="1"/>
      <protection locked="0"/>
    </xf>
    <xf numFmtId="164" fontId="5" fillId="0" borderId="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top"/>
      <protection locked="0"/>
    </xf>
    <xf numFmtId="43" fontId="5" fillId="0" borderId="2" xfId="3" applyFont="1" applyBorder="1" applyAlignment="1" applyProtection="1">
      <alignment horizontal="center" vertical="top" wrapText="1"/>
      <protection locked="0"/>
    </xf>
    <xf numFmtId="49" fontId="5" fillId="0" borderId="0" xfId="0" applyNumberFormat="1" applyFont="1" applyBorder="1" applyAlignment="1" applyProtection="1">
      <alignment horizontal="center" vertical="top" wrapText="1"/>
      <protection locked="0"/>
    </xf>
    <xf numFmtId="43" fontId="5" fillId="0" borderId="2" xfId="3" applyFont="1" applyBorder="1" applyProtection="1">
      <protection locked="0"/>
    </xf>
    <xf numFmtId="43" fontId="5" fillId="0" borderId="0" xfId="3" applyFont="1" applyBorder="1" applyAlignment="1" applyProtection="1">
      <alignment horizontal="center" vertical="top" wrapText="1"/>
      <protection locked="0"/>
    </xf>
    <xf numFmtId="164" fontId="6" fillId="0" borderId="0" xfId="1" applyFont="1" applyAlignment="1" applyProtection="1">
      <alignment horizontal="center"/>
    </xf>
    <xf numFmtId="49" fontId="6" fillId="0" borderId="0" xfId="0" applyNumberFormat="1" applyFont="1" applyAlignment="1">
      <alignment horizontal="center"/>
    </xf>
    <xf numFmtId="43" fontId="9" fillId="0" borderId="2" xfId="3" applyFont="1" applyBorder="1" applyAlignment="1" applyProtection="1">
      <alignment horizontal="center" vertical="top"/>
      <protection locked="0"/>
    </xf>
    <xf numFmtId="0" fontId="10" fillId="0" borderId="0" xfId="0" applyFont="1" applyBorder="1" applyAlignment="1" applyProtection="1">
      <alignment horizontal="center" vertical="top"/>
      <protection locked="0"/>
    </xf>
    <xf numFmtId="167" fontId="13" fillId="0" borderId="0" xfId="3" applyNumberFormat="1" applyFont="1" applyProtection="1">
      <protection locked="0"/>
    </xf>
    <xf numFmtId="167" fontId="7" fillId="0" borderId="0" xfId="3" applyNumberFormat="1" applyFont="1" applyProtection="1">
      <protection locked="0"/>
    </xf>
    <xf numFmtId="167" fontId="7" fillId="0" borderId="0" xfId="3" applyNumberFormat="1" applyFont="1" applyAlignment="1" applyProtection="1">
      <alignment horizontal="left" vertical="center"/>
      <protection locked="0"/>
    </xf>
    <xf numFmtId="167" fontId="7" fillId="0" borderId="0" xfId="3" applyNumberFormat="1" applyFont="1" applyAlignment="1" applyProtection="1">
      <alignment vertical="center"/>
      <protection locked="0"/>
    </xf>
    <xf numFmtId="167" fontId="7" fillId="0" borderId="0" xfId="3" applyNumberFormat="1" applyFont="1" applyBorder="1" applyProtection="1">
      <protection locked="0"/>
    </xf>
    <xf numFmtId="167" fontId="7" fillId="0" borderId="0" xfId="3" applyNumberFormat="1" applyFont="1" applyBorder="1" applyAlignment="1" applyProtection="1">
      <alignment horizontal="center" vertical="center"/>
      <protection locked="0"/>
    </xf>
    <xf numFmtId="0" fontId="7" fillId="0" borderId="0" xfId="3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center" vertical="top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/>
      <protection locked="0"/>
    </xf>
  </cellXfs>
  <cellStyles count="6">
    <cellStyle name="Comma" xfId="3" builtinId="3"/>
    <cellStyle name="Comma 2" xfId="1"/>
    <cellStyle name="Comma 3" xfId="5"/>
    <cellStyle name="Normal" xfId="0" builtinId="0"/>
    <cellStyle name="Normal 2" xfId="2"/>
    <cellStyle name="Normal 3" xfId="4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795"/>
  <sheetViews>
    <sheetView topLeftCell="E170" zoomScale="115" zoomScaleNormal="115" workbookViewId="0">
      <selection activeCell="O386" sqref="O386"/>
    </sheetView>
  </sheetViews>
  <sheetFormatPr defaultColWidth="8.85546875" defaultRowHeight="23.25"/>
  <cols>
    <col min="1" max="1" width="0.140625" style="1" hidden="1" customWidth="1"/>
    <col min="2" max="2" width="9.28515625" style="2" hidden="1" customWidth="1"/>
    <col min="3" max="3" width="10.7109375" style="3" hidden="1" customWidth="1"/>
    <col min="4" max="4" width="20.140625" style="1" hidden="1" customWidth="1"/>
    <col min="5" max="5" width="28.140625" style="4" customWidth="1"/>
    <col min="6" max="6" width="12.42578125" style="5" customWidth="1"/>
    <col min="7" max="7" width="0.5703125" style="4" customWidth="1"/>
    <col min="8" max="8" width="12.28515625" style="5" customWidth="1"/>
    <col min="9" max="9" width="0.7109375" style="4" customWidth="1"/>
    <col min="10" max="10" width="15.7109375" style="5" customWidth="1"/>
    <col min="11" max="11" width="0.5703125" style="4" customWidth="1"/>
    <col min="12" max="12" width="15.7109375" style="5" customWidth="1"/>
    <col min="13" max="16384" width="8.85546875" style="4"/>
  </cols>
  <sheetData>
    <row r="1" spans="1:12">
      <c r="L1" s="205">
        <v>15</v>
      </c>
    </row>
    <row r="2" spans="1:12" s="10" customFormat="1" ht="20.100000000000001" customHeight="1">
      <c r="A2" s="7"/>
      <c r="B2" s="8"/>
      <c r="C2" s="9"/>
      <c r="D2" s="7"/>
      <c r="E2" s="216" t="s">
        <v>328</v>
      </c>
      <c r="F2" s="216"/>
      <c r="G2" s="216"/>
      <c r="H2" s="216"/>
      <c r="I2" s="216"/>
      <c r="J2" s="216"/>
      <c r="K2" s="216"/>
      <c r="L2" s="216"/>
    </row>
    <row r="3" spans="1:12" s="10" customFormat="1" ht="20.100000000000001" customHeight="1">
      <c r="A3" s="11" t="s">
        <v>0</v>
      </c>
      <c r="B3" s="12" t="s">
        <v>1</v>
      </c>
      <c r="C3" s="13">
        <v>2566</v>
      </c>
      <c r="D3" s="13">
        <v>2565</v>
      </c>
      <c r="E3" s="216" t="s">
        <v>2</v>
      </c>
      <c r="F3" s="216"/>
      <c r="G3" s="216"/>
      <c r="H3" s="216"/>
      <c r="I3" s="216"/>
      <c r="J3" s="216"/>
      <c r="K3" s="216"/>
      <c r="L3" s="216"/>
    </row>
    <row r="4" spans="1:12" s="10" customFormat="1" ht="20.100000000000001" customHeight="1">
      <c r="A4" s="7"/>
      <c r="B4" s="12"/>
      <c r="C4" s="14"/>
      <c r="D4" s="13"/>
      <c r="E4" s="216" t="s">
        <v>325</v>
      </c>
      <c r="F4" s="216"/>
      <c r="G4" s="216"/>
      <c r="H4" s="216"/>
      <c r="I4" s="216"/>
      <c r="J4" s="216"/>
      <c r="K4" s="216"/>
      <c r="L4" s="216"/>
    </row>
    <row r="5" spans="1:12" s="10" customFormat="1" ht="20.100000000000001" customHeight="1">
      <c r="A5" s="7"/>
      <c r="B5" s="12"/>
      <c r="C5" s="14"/>
      <c r="D5" s="13"/>
      <c r="E5" s="15"/>
      <c r="F5" s="15"/>
      <c r="G5" s="15"/>
      <c r="H5" s="15"/>
      <c r="I5" s="15"/>
      <c r="J5" s="15"/>
      <c r="K5" s="15"/>
      <c r="L5" s="15"/>
    </row>
    <row r="6" spans="1:12" s="10" customFormat="1" ht="20.100000000000001" customHeight="1">
      <c r="A6" s="7"/>
      <c r="B6" s="12"/>
      <c r="C6" s="16"/>
      <c r="D6" s="17"/>
      <c r="E6" s="220" t="s">
        <v>3</v>
      </c>
      <c r="F6" s="220"/>
      <c r="G6" s="220"/>
      <c r="H6" s="220"/>
      <c r="I6" s="220"/>
      <c r="J6" s="220"/>
      <c r="K6" s="220"/>
      <c r="L6" s="220"/>
    </row>
    <row r="7" spans="1:12" s="10" customFormat="1" ht="20.100000000000001" customHeight="1">
      <c r="A7" s="7"/>
      <c r="B7" s="12"/>
      <c r="C7" s="14"/>
      <c r="D7" s="13"/>
      <c r="E7" s="18"/>
      <c r="J7" s="19"/>
      <c r="L7" s="20" t="s">
        <v>4</v>
      </c>
    </row>
    <row r="8" spans="1:12" s="10" customFormat="1" ht="20.100000000000001" customHeight="1">
      <c r="A8" s="7"/>
      <c r="B8" s="12"/>
      <c r="C8" s="14"/>
      <c r="D8" s="13"/>
      <c r="E8" s="18"/>
      <c r="J8" s="20" t="s">
        <v>324</v>
      </c>
      <c r="K8" s="15"/>
      <c r="L8" s="20" t="s">
        <v>114</v>
      </c>
    </row>
    <row r="9" spans="1:12" s="10" customFormat="1" ht="20.100000000000001" customHeight="1">
      <c r="A9" s="8" t="s">
        <v>5</v>
      </c>
      <c r="B9" s="21" t="s">
        <v>6</v>
      </c>
      <c r="C9" s="22" t="e">
        <f>SUMIF(#REF!,$B9,#REF!)-SUMIF(#REF!,หมายเหตุ!$B9,#REF!)</f>
        <v>#REF!</v>
      </c>
      <c r="D9" s="23" t="e">
        <f>SUMIF(#REF!,หมายเหตุ!$B9,#REF!)-SUMIF(#REF!,$B9,#REF!)</f>
        <v>#REF!</v>
      </c>
      <c r="E9" s="24" t="s">
        <v>5</v>
      </c>
      <c r="J9" s="25">
        <v>0</v>
      </c>
      <c r="K9" s="26"/>
      <c r="L9" s="25">
        <v>0</v>
      </c>
    </row>
    <row r="10" spans="1:12" s="10" customFormat="1" ht="20.100000000000001" customHeight="1">
      <c r="A10" s="27" t="s">
        <v>7</v>
      </c>
      <c r="B10" s="21" t="s">
        <v>8</v>
      </c>
      <c r="C10" s="22" t="e">
        <f>SUMIF(#REF!,$B10,#REF!)-SUMIF(#REF!,หมายเหตุ!$B10,#REF!)</f>
        <v>#REF!</v>
      </c>
      <c r="D10" s="23" t="e">
        <f>SUMIF(#REF!,หมายเหตุ!$B10,#REF!)-SUMIF(#REF!,$B10,#REF!)</f>
        <v>#REF!</v>
      </c>
      <c r="E10" s="28" t="s">
        <v>9</v>
      </c>
      <c r="J10" s="29">
        <v>19678360.329999998</v>
      </c>
      <c r="K10" s="30"/>
      <c r="L10" s="29">
        <v>16771549.84</v>
      </c>
    </row>
    <row r="11" spans="1:12" s="10" customFormat="1" ht="20.100000000000001" customHeight="1" thickBot="1">
      <c r="A11" s="7"/>
      <c r="B11" s="8"/>
      <c r="C11" s="22"/>
      <c r="D11" s="31"/>
      <c r="E11" s="32" t="s">
        <v>10</v>
      </c>
      <c r="J11" s="33">
        <f>SUM(J9:J10)</f>
        <v>19678360.329999998</v>
      </c>
      <c r="K11" s="30"/>
      <c r="L11" s="33">
        <f>SUM(L9:L10)</f>
        <v>16771549.84</v>
      </c>
    </row>
    <row r="12" spans="1:12" s="10" customFormat="1" ht="20.100000000000001" customHeight="1" thickTop="1">
      <c r="A12" s="7"/>
      <c r="B12" s="8"/>
      <c r="C12" s="22"/>
      <c r="D12" s="31"/>
      <c r="E12" s="32"/>
      <c r="F12" s="34"/>
      <c r="G12" s="30"/>
      <c r="H12" s="34"/>
      <c r="I12" s="35"/>
      <c r="J12" s="20"/>
      <c r="K12" s="15"/>
      <c r="L12" s="36"/>
    </row>
    <row r="13" spans="1:12" s="10" customFormat="1" ht="20.100000000000001" customHeight="1">
      <c r="A13" s="7"/>
      <c r="B13" s="8"/>
      <c r="C13" s="22"/>
      <c r="D13" s="31"/>
      <c r="E13" s="37" t="s">
        <v>329</v>
      </c>
      <c r="F13" s="37"/>
      <c r="G13" s="37"/>
      <c r="H13" s="37"/>
      <c r="I13" s="35"/>
      <c r="J13" s="20"/>
      <c r="K13" s="15"/>
      <c r="L13" s="36"/>
    </row>
    <row r="14" spans="1:12" s="10" customFormat="1" ht="20.100000000000001" customHeight="1">
      <c r="A14" s="7"/>
      <c r="B14" s="8"/>
      <c r="C14" s="22"/>
      <c r="D14" s="31"/>
      <c r="E14" s="10" t="s">
        <v>330</v>
      </c>
      <c r="F14" s="34"/>
      <c r="G14" s="30"/>
      <c r="H14" s="34"/>
      <c r="I14" s="35"/>
      <c r="J14" s="20"/>
      <c r="K14" s="15"/>
      <c r="L14" s="36"/>
    </row>
    <row r="15" spans="1:12" s="10" customFormat="1" ht="20.100000000000001" customHeight="1">
      <c r="A15" s="7"/>
      <c r="B15" s="8"/>
      <c r="C15" s="22"/>
      <c r="D15" s="31"/>
      <c r="E15" s="10" t="s">
        <v>331</v>
      </c>
      <c r="F15" s="34"/>
      <c r="G15" s="30"/>
      <c r="H15" s="34"/>
      <c r="I15" s="35"/>
      <c r="J15" s="20"/>
      <c r="K15" s="15"/>
      <c r="L15" s="36"/>
    </row>
    <row r="16" spans="1:12" s="10" customFormat="1" ht="20.100000000000001" customHeight="1">
      <c r="A16" s="7"/>
      <c r="B16" s="8"/>
      <c r="C16" s="22"/>
      <c r="D16" s="31"/>
      <c r="E16" s="10" t="s">
        <v>332</v>
      </c>
      <c r="F16" s="34"/>
      <c r="G16" s="30"/>
      <c r="H16" s="34"/>
      <c r="I16" s="35"/>
      <c r="J16" s="20"/>
      <c r="K16" s="15"/>
      <c r="L16" s="36"/>
    </row>
    <row r="17" spans="1:12" s="10" customFormat="1" ht="20.100000000000001" customHeight="1">
      <c r="A17" s="7"/>
      <c r="B17" s="8"/>
      <c r="C17" s="9"/>
      <c r="D17" s="7"/>
      <c r="E17" s="10" t="s">
        <v>344</v>
      </c>
      <c r="F17" s="19"/>
      <c r="G17" s="30"/>
      <c r="H17" s="19"/>
      <c r="J17" s="19"/>
      <c r="L17" s="19"/>
    </row>
    <row r="18" spans="1:12" s="10" customFormat="1" ht="20.100000000000001" customHeight="1">
      <c r="A18" s="7"/>
      <c r="B18" s="8"/>
      <c r="C18" s="9"/>
      <c r="D18" s="7"/>
      <c r="F18" s="19"/>
      <c r="G18" s="30"/>
      <c r="H18" s="19"/>
      <c r="J18" s="19"/>
      <c r="L18" s="19"/>
    </row>
    <row r="19" spans="1:12" s="10" customFormat="1" ht="20.100000000000001" customHeight="1">
      <c r="A19" s="11"/>
      <c r="B19" s="12"/>
      <c r="C19" s="14"/>
      <c r="D19" s="13"/>
      <c r="E19" s="38" t="s">
        <v>11</v>
      </c>
      <c r="F19" s="39"/>
      <c r="G19" s="30"/>
      <c r="H19" s="39"/>
      <c r="I19" s="15"/>
      <c r="J19" s="19"/>
      <c r="L19" s="20"/>
    </row>
    <row r="20" spans="1:12" s="10" customFormat="1" ht="20.100000000000001" customHeight="1">
      <c r="A20" s="40"/>
      <c r="B20" s="12"/>
      <c r="C20" s="14"/>
      <c r="D20" s="13"/>
      <c r="E20" s="18"/>
      <c r="J20" s="19"/>
      <c r="K20" s="30"/>
      <c r="L20" s="20" t="s">
        <v>4</v>
      </c>
    </row>
    <row r="21" spans="1:12" s="10" customFormat="1" ht="20.100000000000001" customHeight="1">
      <c r="A21" s="40"/>
      <c r="B21" s="12"/>
      <c r="C21" s="14"/>
      <c r="D21" s="13"/>
      <c r="E21" s="18"/>
      <c r="J21" s="20" t="s">
        <v>324</v>
      </c>
      <c r="K21" s="30"/>
      <c r="L21" s="20" t="s">
        <v>114</v>
      </c>
    </row>
    <row r="22" spans="1:12" s="10" customFormat="1" ht="20.100000000000001" customHeight="1">
      <c r="A22" s="41" t="s">
        <v>12</v>
      </c>
      <c r="B22" s="21" t="s">
        <v>13</v>
      </c>
      <c r="C22" s="22" t="e">
        <f>SUMIF(#REF!,$B22,#REF!)-SUMIF(#REF!,หมายเหตุ!$B22,#REF!)</f>
        <v>#REF!</v>
      </c>
      <c r="D22" s="23" t="e">
        <f>SUMIF(#REF!,หมายเหตุ!$B22,#REF!)-SUMIF(#REF!,$B22,#REF!)</f>
        <v>#REF!</v>
      </c>
      <c r="E22" s="28" t="s">
        <v>14</v>
      </c>
      <c r="J22" s="29">
        <v>21540</v>
      </c>
      <c r="K22" s="30"/>
      <c r="L22" s="29">
        <v>25995</v>
      </c>
    </row>
    <row r="23" spans="1:12" s="10" customFormat="1" ht="20.100000000000001" customHeight="1" thickBot="1">
      <c r="A23" s="41" t="s">
        <v>15</v>
      </c>
      <c r="B23" s="21" t="s">
        <v>16</v>
      </c>
      <c r="C23" s="22" t="e">
        <f>SUMIF(#REF!,$B23,#REF!)-SUMIF(#REF!,หมายเหตุ!$B23,#REF!)</f>
        <v>#REF!</v>
      </c>
      <c r="D23" s="23" t="e">
        <f>SUMIF(#REF!,หมายเหตุ!$B23,#REF!)-SUMIF(#REF!,$B23,#REF!)</f>
        <v>#REF!</v>
      </c>
      <c r="E23" s="42" t="s">
        <v>17</v>
      </c>
      <c r="J23" s="33">
        <f>SUM(J22)</f>
        <v>21540</v>
      </c>
      <c r="K23" s="91"/>
      <c r="L23" s="33">
        <f>SUM(L22)</f>
        <v>25995</v>
      </c>
    </row>
    <row r="24" spans="1:12" s="10" customFormat="1" ht="20.100000000000001" customHeight="1" thickTop="1">
      <c r="A24" s="41"/>
      <c r="B24" s="21"/>
      <c r="C24" s="22"/>
      <c r="D24" s="23"/>
      <c r="E24" s="42"/>
      <c r="F24" s="43"/>
      <c r="G24" s="44"/>
      <c r="H24" s="43"/>
      <c r="I24" s="45"/>
      <c r="J24" s="19"/>
      <c r="L24" s="46"/>
    </row>
    <row r="25" spans="1:12" s="10" customFormat="1" ht="20.100000000000001" customHeight="1">
      <c r="A25" s="7"/>
      <c r="B25" s="12"/>
      <c r="C25" s="47"/>
      <c r="D25" s="48"/>
      <c r="E25" s="32" t="s">
        <v>18</v>
      </c>
      <c r="F25" s="49"/>
      <c r="G25" s="30"/>
      <c r="H25" s="49"/>
      <c r="I25" s="32"/>
      <c r="J25" s="49"/>
      <c r="K25" s="32"/>
      <c r="L25" s="49"/>
    </row>
    <row r="26" spans="1:12" s="10" customFormat="1" ht="20.100000000000001" customHeight="1">
      <c r="A26" s="7"/>
      <c r="B26" s="8"/>
      <c r="C26" s="9"/>
      <c r="D26" s="7"/>
      <c r="F26" s="50"/>
      <c r="G26" s="30"/>
      <c r="H26" s="50"/>
      <c r="I26" s="32"/>
      <c r="J26" s="50"/>
      <c r="L26" s="20" t="s">
        <v>4</v>
      </c>
    </row>
    <row r="27" spans="1:12" s="10" customFormat="1" ht="20.100000000000001" customHeight="1">
      <c r="A27" s="7"/>
      <c r="B27" s="8"/>
      <c r="C27" s="9"/>
      <c r="D27" s="7"/>
      <c r="E27" s="51" t="s">
        <v>19</v>
      </c>
      <c r="F27" s="52" t="s">
        <v>20</v>
      </c>
      <c r="G27" s="35"/>
      <c r="H27" s="52" t="s">
        <v>21</v>
      </c>
      <c r="I27" s="32"/>
      <c r="J27" s="52" t="s">
        <v>21</v>
      </c>
      <c r="K27" s="32"/>
      <c r="L27" s="52" t="s">
        <v>22</v>
      </c>
    </row>
    <row r="28" spans="1:12" s="10" customFormat="1" ht="20.100000000000001" customHeight="1">
      <c r="A28" s="7"/>
      <c r="B28" s="8"/>
      <c r="C28" s="9"/>
      <c r="D28" s="7"/>
      <c r="F28" s="53" t="s">
        <v>23</v>
      </c>
      <c r="G28" s="35"/>
      <c r="H28" s="53" t="s">
        <v>24</v>
      </c>
      <c r="I28" s="32"/>
      <c r="J28" s="53" t="s">
        <v>25</v>
      </c>
      <c r="K28" s="32"/>
      <c r="L28" s="53"/>
    </row>
    <row r="29" spans="1:12" s="10" customFormat="1" ht="20.100000000000001" customHeight="1">
      <c r="A29" s="7"/>
      <c r="B29" s="8"/>
      <c r="C29" s="9"/>
      <c r="D29" s="7"/>
      <c r="E29" s="54">
        <v>2566</v>
      </c>
      <c r="F29" s="55">
        <v>0</v>
      </c>
      <c r="G29" s="56"/>
      <c r="H29" s="55">
        <v>0</v>
      </c>
      <c r="I29" s="57"/>
      <c r="J29" s="55">
        <v>21540</v>
      </c>
      <c r="K29" s="57"/>
      <c r="L29" s="58">
        <f>SUBTOTAL(9,F29:J29)</f>
        <v>21540</v>
      </c>
    </row>
    <row r="30" spans="1:12" s="10" customFormat="1" ht="20.100000000000001" customHeight="1">
      <c r="A30" s="7"/>
      <c r="B30" s="8"/>
      <c r="C30" s="9"/>
      <c r="D30" s="7"/>
      <c r="E30" s="54">
        <v>2565</v>
      </c>
      <c r="F30" s="59"/>
      <c r="G30" s="56"/>
      <c r="H30" s="59"/>
      <c r="I30" s="57"/>
      <c r="J30" s="59">
        <v>25995</v>
      </c>
      <c r="K30" s="57"/>
      <c r="L30" s="60">
        <f>SUBTOTAL(9,F30:J30)</f>
        <v>25995</v>
      </c>
    </row>
    <row r="31" spans="1:12" s="10" customFormat="1" ht="20.100000000000001" customHeight="1">
      <c r="A31" s="7"/>
      <c r="B31" s="8"/>
      <c r="C31" s="9"/>
      <c r="D31" s="7"/>
      <c r="F31" s="19"/>
      <c r="G31" s="30"/>
      <c r="H31" s="19"/>
      <c r="I31" s="32"/>
      <c r="J31" s="19"/>
      <c r="K31" s="32"/>
      <c r="L31" s="19"/>
    </row>
    <row r="32" spans="1:12" s="10" customFormat="1" ht="20.100000000000001" customHeight="1">
      <c r="A32" s="7"/>
      <c r="B32" s="8"/>
      <c r="C32" s="9"/>
      <c r="D32" s="7"/>
      <c r="F32" s="19"/>
      <c r="G32" s="30"/>
      <c r="H32" s="19"/>
      <c r="I32" s="32"/>
      <c r="J32" s="19"/>
      <c r="K32" s="32"/>
      <c r="L32" s="19"/>
    </row>
    <row r="33" spans="1:12" s="10" customFormat="1" ht="20.100000000000001" customHeight="1">
      <c r="A33" s="7"/>
      <c r="B33" s="8"/>
      <c r="C33" s="9"/>
      <c r="D33" s="7"/>
      <c r="F33" s="19"/>
      <c r="G33" s="30"/>
      <c r="H33" s="19"/>
      <c r="I33" s="32"/>
      <c r="J33" s="19"/>
      <c r="K33" s="32"/>
      <c r="L33" s="19"/>
    </row>
    <row r="34" spans="1:12" s="10" customFormat="1" ht="20.100000000000001" customHeight="1">
      <c r="A34" s="7"/>
      <c r="B34" s="8"/>
      <c r="C34" s="9"/>
      <c r="D34" s="7"/>
      <c r="F34" s="19"/>
      <c r="G34" s="30"/>
      <c r="H34" s="19"/>
      <c r="I34" s="32"/>
      <c r="J34" s="19"/>
      <c r="K34" s="32"/>
      <c r="L34" s="19"/>
    </row>
    <row r="35" spans="1:12" s="10" customFormat="1" ht="20.100000000000001" customHeight="1">
      <c r="A35" s="7"/>
      <c r="B35" s="8"/>
      <c r="C35" s="9"/>
      <c r="D35" s="7"/>
      <c r="F35" s="19"/>
      <c r="G35" s="30"/>
      <c r="H35" s="19"/>
      <c r="I35" s="32"/>
      <c r="J35" s="19"/>
      <c r="K35" s="32"/>
      <c r="L35" s="19"/>
    </row>
    <row r="36" spans="1:12" s="10" customFormat="1" ht="20.100000000000001" customHeight="1">
      <c r="A36" s="7"/>
      <c r="B36" s="8"/>
      <c r="C36" s="9"/>
      <c r="D36" s="7"/>
      <c r="F36" s="19"/>
      <c r="G36" s="30"/>
      <c r="H36" s="19"/>
      <c r="I36" s="32"/>
      <c r="J36" s="19"/>
      <c r="K36" s="32"/>
      <c r="L36" s="19"/>
    </row>
    <row r="37" spans="1:12" s="10" customFormat="1" ht="20.100000000000001" customHeight="1">
      <c r="A37" s="7"/>
      <c r="B37" s="8"/>
      <c r="C37" s="9"/>
      <c r="D37" s="7"/>
      <c r="F37" s="19"/>
      <c r="G37" s="30"/>
      <c r="H37" s="19"/>
      <c r="I37" s="32"/>
      <c r="J37" s="19"/>
      <c r="K37" s="32"/>
      <c r="L37" s="19"/>
    </row>
    <row r="38" spans="1:12" s="10" customFormat="1" ht="20.100000000000001" customHeight="1">
      <c r="A38" s="7"/>
      <c r="B38" s="8"/>
      <c r="C38" s="9"/>
      <c r="D38" s="7"/>
      <c r="F38" s="19"/>
      <c r="G38" s="30"/>
      <c r="H38" s="19"/>
      <c r="I38" s="32"/>
      <c r="J38" s="19"/>
      <c r="K38" s="32"/>
      <c r="L38" s="206">
        <v>16</v>
      </c>
    </row>
    <row r="39" spans="1:12" s="10" customFormat="1" ht="20.100000000000001" customHeight="1">
      <c r="A39" s="7"/>
      <c r="B39" s="8"/>
      <c r="C39" s="9"/>
      <c r="D39" s="7"/>
      <c r="E39" s="216" t="s">
        <v>328</v>
      </c>
      <c r="F39" s="216"/>
      <c r="G39" s="216"/>
      <c r="H39" s="216"/>
      <c r="I39" s="216"/>
      <c r="J39" s="216"/>
      <c r="K39" s="216"/>
      <c r="L39" s="216"/>
    </row>
    <row r="40" spans="1:12" s="10" customFormat="1" ht="20.100000000000001" customHeight="1">
      <c r="A40" s="7"/>
      <c r="B40" s="8"/>
      <c r="C40" s="9"/>
      <c r="D40" s="7"/>
      <c r="E40" s="216" t="s">
        <v>2</v>
      </c>
      <c r="F40" s="216"/>
      <c r="G40" s="216"/>
      <c r="H40" s="216"/>
      <c r="I40" s="216"/>
      <c r="J40" s="216"/>
      <c r="K40" s="216"/>
      <c r="L40" s="216"/>
    </row>
    <row r="41" spans="1:12" s="10" customFormat="1" ht="20.100000000000001" customHeight="1">
      <c r="A41" s="7"/>
      <c r="B41" s="8"/>
      <c r="C41" s="9"/>
      <c r="D41" s="7"/>
      <c r="E41" s="216" t="s">
        <v>325</v>
      </c>
      <c r="F41" s="216"/>
      <c r="G41" s="216"/>
      <c r="H41" s="216"/>
      <c r="I41" s="216"/>
      <c r="J41" s="216"/>
      <c r="K41" s="216"/>
      <c r="L41" s="216"/>
    </row>
    <row r="42" spans="1:12" s="10" customFormat="1" ht="20.100000000000001" customHeight="1">
      <c r="A42" s="7"/>
      <c r="B42" s="8"/>
      <c r="C42" s="9"/>
      <c r="D42" s="7"/>
      <c r="F42" s="19"/>
      <c r="G42" s="30"/>
      <c r="H42" s="19"/>
      <c r="I42" s="32"/>
      <c r="J42" s="19"/>
      <c r="K42" s="32"/>
      <c r="L42" s="19"/>
    </row>
    <row r="43" spans="1:12" s="10" customFormat="1" ht="20.100000000000001" customHeight="1">
      <c r="A43" s="11"/>
      <c r="B43" s="12"/>
      <c r="C43" s="14"/>
      <c r="D43" s="13"/>
      <c r="E43" s="38" t="s">
        <v>26</v>
      </c>
      <c r="F43" s="39"/>
      <c r="G43" s="30"/>
      <c r="H43" s="39"/>
      <c r="I43" s="15"/>
      <c r="J43" s="19"/>
      <c r="L43" s="19"/>
    </row>
    <row r="44" spans="1:12" s="10" customFormat="1" ht="20.100000000000001" customHeight="1">
      <c r="A44" s="40"/>
      <c r="B44" s="12"/>
      <c r="C44" s="14"/>
      <c r="D44" s="13"/>
      <c r="E44" s="18"/>
      <c r="I44" s="61"/>
      <c r="J44" s="19"/>
      <c r="K44" s="30"/>
      <c r="L44" s="20" t="s">
        <v>4</v>
      </c>
    </row>
    <row r="45" spans="1:12" s="10" customFormat="1" ht="20.100000000000001" customHeight="1">
      <c r="A45" s="40"/>
      <c r="B45" s="12"/>
      <c r="C45" s="14"/>
      <c r="D45" s="13"/>
      <c r="E45" s="18"/>
      <c r="I45" s="15"/>
      <c r="J45" s="20" t="s">
        <v>324</v>
      </c>
      <c r="K45" s="30"/>
      <c r="L45" s="20" t="s">
        <v>114</v>
      </c>
    </row>
    <row r="46" spans="1:12" s="10" customFormat="1" ht="20.100000000000001" customHeight="1">
      <c r="A46" s="62" t="s">
        <v>27</v>
      </c>
      <c r="B46" s="21" t="s">
        <v>28</v>
      </c>
      <c r="C46" s="22" t="e">
        <f>SUMIF(#REF!,$B46,#REF!)-SUMIF(#REF!,หมายเหตุ!$B46,#REF!)</f>
        <v>#REF!</v>
      </c>
      <c r="D46" s="23" t="e">
        <f>SUMIF(#REF!,หมายเหตุ!$B46,#REF!)-SUMIF(#REF!,$B46,#REF!)</f>
        <v>#REF!</v>
      </c>
      <c r="E46" s="28" t="s">
        <v>29</v>
      </c>
      <c r="I46" s="30"/>
      <c r="J46" s="29">
        <v>1692.9</v>
      </c>
      <c r="K46" s="30"/>
      <c r="L46" s="29">
        <v>2266.6999999999998</v>
      </c>
    </row>
    <row r="47" spans="1:12" s="10" customFormat="1" ht="20.100000000000001" customHeight="1">
      <c r="A47" s="62" t="s">
        <v>30</v>
      </c>
      <c r="B47" s="21" t="s">
        <v>31</v>
      </c>
      <c r="C47" s="22" t="e">
        <f>SUMIF(#REF!,$B47,#REF!)-SUMIF(#REF!,หมายเหตุ!$B47,#REF!)</f>
        <v>#REF!</v>
      </c>
      <c r="D47" s="23" t="e">
        <f>SUMIF(#REF!,หมายเหตุ!$B47,#REF!)-SUMIF(#REF!,$B47,#REF!)</f>
        <v>#REF!</v>
      </c>
      <c r="E47" s="28" t="s">
        <v>377</v>
      </c>
      <c r="I47" s="30"/>
      <c r="J47" s="63">
        <v>-846.45</v>
      </c>
      <c r="K47" s="30"/>
      <c r="L47" s="63">
        <v>-1133.3499999999999</v>
      </c>
    </row>
    <row r="48" spans="1:12" s="10" customFormat="1" ht="20.100000000000001" customHeight="1">
      <c r="A48" s="62"/>
      <c r="B48" s="21"/>
      <c r="C48" s="64"/>
      <c r="D48" s="65"/>
      <c r="E48" s="42" t="s">
        <v>32</v>
      </c>
      <c r="I48" s="66"/>
      <c r="J48" s="60">
        <f>SUM(J46:J47)</f>
        <v>846.45</v>
      </c>
      <c r="K48" s="30"/>
      <c r="L48" s="60">
        <f>SUM(L46:L47)</f>
        <v>1133.3499999999999</v>
      </c>
    </row>
    <row r="49" spans="1:12" s="10" customFormat="1" ht="20.100000000000001" customHeight="1" thickBot="1">
      <c r="A49" s="7"/>
      <c r="B49" s="8"/>
      <c r="C49" s="9"/>
      <c r="D49" s="7"/>
      <c r="E49" s="67" t="s">
        <v>333</v>
      </c>
      <c r="I49" s="66"/>
      <c r="J49" s="68">
        <f>SUM(J48)</f>
        <v>846.45</v>
      </c>
      <c r="K49" s="30"/>
      <c r="L49" s="68">
        <f>SUM(L48)</f>
        <v>1133.3499999999999</v>
      </c>
    </row>
    <row r="50" spans="1:12" s="10" customFormat="1" ht="20.100000000000001" customHeight="1" thickTop="1">
      <c r="A50" s="7"/>
      <c r="B50" s="8"/>
      <c r="C50" s="9"/>
      <c r="D50" s="7"/>
      <c r="E50" s="67"/>
      <c r="F50" s="69"/>
      <c r="G50" s="30"/>
      <c r="H50" s="69"/>
      <c r="I50" s="66"/>
      <c r="J50" s="70"/>
      <c r="K50" s="66"/>
      <c r="L50" s="25"/>
    </row>
    <row r="51" spans="1:12" s="10" customFormat="1" ht="20.100000000000001" customHeight="1">
      <c r="A51" s="7"/>
      <c r="B51" s="8"/>
      <c r="C51" s="9"/>
      <c r="D51" s="7"/>
      <c r="E51" s="67" t="s">
        <v>334</v>
      </c>
      <c r="F51" s="69"/>
      <c r="G51" s="30"/>
      <c r="H51" s="69"/>
      <c r="I51" s="66"/>
      <c r="J51" s="70"/>
      <c r="K51" s="66"/>
      <c r="L51" s="25"/>
    </row>
    <row r="52" spans="1:12" s="10" customFormat="1" ht="20.100000000000001" customHeight="1">
      <c r="A52" s="7"/>
      <c r="B52" s="8"/>
      <c r="C52" s="9"/>
      <c r="D52" s="7"/>
      <c r="F52" s="50"/>
      <c r="G52" s="30"/>
      <c r="H52" s="50"/>
      <c r="I52" s="32"/>
      <c r="J52" s="50"/>
      <c r="L52" s="20" t="s">
        <v>4</v>
      </c>
    </row>
    <row r="53" spans="1:12" s="10" customFormat="1" ht="20.100000000000001" customHeight="1">
      <c r="A53" s="7"/>
      <c r="B53" s="8"/>
      <c r="C53" s="9"/>
      <c r="D53" s="7"/>
      <c r="E53" s="51" t="s">
        <v>335</v>
      </c>
      <c r="F53" s="52" t="s">
        <v>20</v>
      </c>
      <c r="G53" s="35"/>
      <c r="H53" s="52" t="s">
        <v>21</v>
      </c>
      <c r="I53" s="32"/>
      <c r="J53" s="52" t="s">
        <v>21</v>
      </c>
      <c r="K53" s="32"/>
      <c r="L53" s="52" t="s">
        <v>22</v>
      </c>
    </row>
    <row r="54" spans="1:12" s="10" customFormat="1" ht="20.100000000000001" customHeight="1">
      <c r="A54" s="7"/>
      <c r="B54" s="8"/>
      <c r="C54" s="9"/>
      <c r="D54" s="7"/>
      <c r="F54" s="53" t="s">
        <v>23</v>
      </c>
      <c r="G54" s="35"/>
      <c r="H54" s="53" t="s">
        <v>24</v>
      </c>
      <c r="I54" s="32"/>
      <c r="J54" s="53" t="s">
        <v>25</v>
      </c>
      <c r="K54" s="32"/>
      <c r="L54" s="53"/>
    </row>
    <row r="55" spans="1:12" s="10" customFormat="1" ht="20.100000000000001" customHeight="1">
      <c r="A55" s="7"/>
      <c r="B55" s="8"/>
      <c r="C55" s="9"/>
      <c r="D55" s="7"/>
      <c r="E55" s="54">
        <v>2566</v>
      </c>
      <c r="F55" s="55">
        <v>0</v>
      </c>
      <c r="G55" s="56"/>
      <c r="H55" s="55">
        <v>0</v>
      </c>
      <c r="I55" s="57"/>
      <c r="J55" s="55">
        <v>1692.9</v>
      </c>
      <c r="K55" s="57"/>
      <c r="L55" s="58">
        <f>SUBTOTAL(9,F55:J55)</f>
        <v>1692.9</v>
      </c>
    </row>
    <row r="56" spans="1:12" s="10" customFormat="1" ht="20.100000000000001" customHeight="1">
      <c r="A56" s="7"/>
      <c r="B56" s="8"/>
      <c r="C56" s="9"/>
      <c r="D56" s="7"/>
      <c r="E56" s="54">
        <v>2565</v>
      </c>
      <c r="F56" s="59">
        <v>0</v>
      </c>
      <c r="G56" s="56"/>
      <c r="H56" s="59">
        <v>0</v>
      </c>
      <c r="I56" s="57"/>
      <c r="J56" s="59">
        <v>2266.6999999999998</v>
      </c>
      <c r="K56" s="57"/>
      <c r="L56" s="60">
        <f>SUBTOTAL(9,F56:J56)</f>
        <v>2266.6999999999998</v>
      </c>
    </row>
    <row r="57" spans="1:12" s="10" customFormat="1" ht="20.100000000000001" customHeight="1">
      <c r="A57" s="7"/>
      <c r="B57" s="8"/>
      <c r="C57" s="9"/>
      <c r="D57" s="7"/>
      <c r="E57" s="67"/>
      <c r="F57" s="69"/>
      <c r="G57" s="30"/>
      <c r="H57" s="69"/>
      <c r="I57" s="66"/>
      <c r="J57" s="70"/>
      <c r="K57" s="66"/>
      <c r="L57" s="25"/>
    </row>
    <row r="58" spans="1:12" s="10" customFormat="1" ht="20.100000000000001" customHeight="1">
      <c r="A58" s="11"/>
      <c r="B58" s="12"/>
      <c r="C58" s="14"/>
      <c r="D58" s="13"/>
      <c r="E58" s="38" t="s">
        <v>33</v>
      </c>
      <c r="F58" s="39"/>
      <c r="G58" s="30"/>
      <c r="H58" s="39"/>
      <c r="I58" s="61"/>
      <c r="J58" s="19"/>
      <c r="L58" s="19"/>
    </row>
    <row r="59" spans="1:12" s="10" customFormat="1" ht="20.100000000000001" customHeight="1">
      <c r="A59" s="40"/>
      <c r="B59" s="12"/>
      <c r="C59" s="14"/>
      <c r="D59" s="13"/>
      <c r="E59" s="18"/>
      <c r="I59" s="61"/>
      <c r="J59" s="19"/>
      <c r="K59" s="30"/>
      <c r="L59" s="20" t="s">
        <v>4</v>
      </c>
    </row>
    <row r="60" spans="1:12" s="10" customFormat="1" ht="20.100000000000001" customHeight="1">
      <c r="A60" s="40"/>
      <c r="B60" s="12"/>
      <c r="C60" s="14"/>
      <c r="D60" s="13"/>
      <c r="E60" s="18"/>
      <c r="I60" s="15"/>
      <c r="J60" s="20" t="s">
        <v>324</v>
      </c>
      <c r="K60" s="30"/>
      <c r="L60" s="20" t="s">
        <v>114</v>
      </c>
    </row>
    <row r="61" spans="1:12" s="10" customFormat="1" ht="20.100000000000001" customHeight="1">
      <c r="A61" s="62" t="s">
        <v>34</v>
      </c>
      <c r="B61" s="21" t="s">
        <v>35</v>
      </c>
      <c r="C61" s="22" t="e">
        <f>SUMIF(#REF!,$B61,#REF!)-SUMIF(#REF!,หมายเหตุ!$B61,#REF!)</f>
        <v>#REF!</v>
      </c>
      <c r="D61" s="23" t="e">
        <f>SUMIF(#REF!,หมายเหตุ!$B61,#REF!)-SUMIF(#REF!,$B61,#REF!)</f>
        <v>#REF!</v>
      </c>
      <c r="E61" s="28" t="s">
        <v>36</v>
      </c>
      <c r="I61" s="45"/>
      <c r="J61" s="25">
        <v>100936.48</v>
      </c>
      <c r="K61" s="30"/>
      <c r="L61" s="25">
        <v>50570.67</v>
      </c>
    </row>
    <row r="62" spans="1:12" s="10" customFormat="1" ht="20.100000000000001" customHeight="1">
      <c r="A62" s="41"/>
      <c r="B62" s="21"/>
      <c r="C62" s="71"/>
      <c r="D62" s="72"/>
      <c r="E62" s="73" t="s">
        <v>22</v>
      </c>
      <c r="I62" s="74"/>
      <c r="J62" s="75">
        <f>SUM(J61:J61)</f>
        <v>100936.48</v>
      </c>
      <c r="K62" s="35"/>
      <c r="L62" s="75">
        <f>SUM(L61:L61)</f>
        <v>50570.67</v>
      </c>
    </row>
    <row r="63" spans="1:12" s="10" customFormat="1" ht="20.100000000000001" customHeight="1">
      <c r="A63" s="62" t="s">
        <v>37</v>
      </c>
      <c r="B63" s="21" t="s">
        <v>38</v>
      </c>
      <c r="C63" s="22" t="e">
        <f>SUMIF(#REF!,$B63,#REF!)-SUMIF(#REF!,หมายเหตุ!$B63,#REF!)</f>
        <v>#REF!</v>
      </c>
      <c r="D63" s="23" t="e">
        <f>SUMIF(#REF!,หมายเหตุ!$B63,#REF!)-SUMIF(#REF!,$B63,#REF!)</f>
        <v>#REF!</v>
      </c>
      <c r="E63" s="28" t="s">
        <v>375</v>
      </c>
      <c r="I63" s="45"/>
      <c r="J63" s="29">
        <v>263500</v>
      </c>
      <c r="K63" s="30"/>
      <c r="L63" s="29">
        <v>263500</v>
      </c>
    </row>
    <row r="64" spans="1:12" s="10" customFormat="1" ht="20.100000000000001" customHeight="1">
      <c r="A64" s="62" t="s">
        <v>39</v>
      </c>
      <c r="B64" s="21" t="s">
        <v>40</v>
      </c>
      <c r="C64" s="22" t="e">
        <f>SUMIF(#REF!,$B64,#REF!)-SUMIF(#REF!,หมายเหตุ!$B64,#REF!)</f>
        <v>#REF!</v>
      </c>
      <c r="D64" s="23" t="e">
        <f>SUMIF(#REF!,หมายเหตุ!$B64,#REF!)-SUMIF(#REF!,$B64,#REF!)</f>
        <v>#REF!</v>
      </c>
      <c r="E64" s="28" t="s">
        <v>377</v>
      </c>
      <c r="I64" s="45"/>
      <c r="J64" s="63">
        <v>0</v>
      </c>
      <c r="K64" s="30"/>
      <c r="L64" s="63">
        <v>0</v>
      </c>
    </row>
    <row r="65" spans="1:12" s="10" customFormat="1" ht="20.100000000000001" customHeight="1">
      <c r="A65" s="76"/>
      <c r="B65" s="21"/>
      <c r="C65" s="64"/>
      <c r="D65" s="65"/>
      <c r="E65" s="42" t="s">
        <v>41</v>
      </c>
      <c r="I65" s="74"/>
      <c r="J65" s="59">
        <f>SUM(J63:J64)</f>
        <v>263500</v>
      </c>
      <c r="K65" s="30"/>
      <c r="L65" s="59">
        <f>SUM(L63:L64)</f>
        <v>263500</v>
      </c>
    </row>
    <row r="66" spans="1:12" s="10" customFormat="1" ht="20.100000000000001" customHeight="1" thickBot="1">
      <c r="A66" s="76"/>
      <c r="B66" s="21"/>
      <c r="C66" s="64"/>
      <c r="D66" s="65"/>
      <c r="E66" s="67" t="s">
        <v>336</v>
      </c>
      <c r="I66" s="66"/>
      <c r="J66" s="68">
        <f>J62+J65</f>
        <v>364436.47999999998</v>
      </c>
      <c r="K66" s="30"/>
      <c r="L66" s="68">
        <f>L62+L65</f>
        <v>314070.67</v>
      </c>
    </row>
    <row r="67" spans="1:12" s="10" customFormat="1" ht="20.100000000000001" customHeight="1" thickTop="1">
      <c r="A67" s="76"/>
      <c r="B67" s="21"/>
      <c r="C67" s="64"/>
      <c r="D67" s="65"/>
      <c r="E67" s="77" t="s">
        <v>345</v>
      </c>
      <c r="F67" s="78"/>
      <c r="G67" s="30"/>
      <c r="H67" s="78"/>
      <c r="I67" s="74"/>
      <c r="J67" s="19"/>
      <c r="L67" s="19"/>
    </row>
    <row r="68" spans="1:12" s="10" customFormat="1" ht="20.100000000000001" customHeight="1">
      <c r="A68" s="76"/>
      <c r="B68" s="21"/>
      <c r="C68" s="64"/>
      <c r="D68" s="65"/>
      <c r="E68" s="77" t="s">
        <v>337</v>
      </c>
      <c r="F68" s="78"/>
      <c r="G68" s="30"/>
      <c r="H68" s="78"/>
      <c r="I68" s="74"/>
      <c r="J68" s="19"/>
      <c r="L68" s="19"/>
    </row>
    <row r="69" spans="1:12" s="10" customFormat="1" ht="20.100000000000001" customHeight="1">
      <c r="A69" s="76"/>
      <c r="B69" s="21"/>
      <c r="C69" s="64"/>
      <c r="D69" s="65"/>
      <c r="E69" s="77" t="s">
        <v>338</v>
      </c>
      <c r="F69" s="78"/>
      <c r="G69" s="30"/>
      <c r="H69" s="78"/>
      <c r="I69" s="74"/>
      <c r="J69" s="19"/>
      <c r="L69" s="19"/>
    </row>
    <row r="70" spans="1:12" s="10" customFormat="1" ht="20.100000000000001" customHeight="1">
      <c r="A70" s="76"/>
      <c r="B70" s="21"/>
      <c r="C70" s="64"/>
      <c r="D70" s="65"/>
      <c r="E70" s="77"/>
      <c r="F70" s="78"/>
      <c r="G70" s="30"/>
      <c r="H70" s="78"/>
      <c r="I70" s="74"/>
      <c r="J70" s="19"/>
      <c r="L70" s="19"/>
    </row>
    <row r="71" spans="1:12" s="10" customFormat="1" ht="20.100000000000001" customHeight="1">
      <c r="A71" s="7"/>
      <c r="B71" s="8"/>
      <c r="C71" s="9"/>
      <c r="D71" s="7"/>
      <c r="E71" s="221" t="s">
        <v>339</v>
      </c>
      <c r="F71" s="221"/>
      <c r="G71" s="56"/>
      <c r="H71" s="78"/>
      <c r="I71" s="57"/>
      <c r="J71" s="78"/>
      <c r="K71" s="57"/>
      <c r="L71" s="69"/>
    </row>
    <row r="72" spans="1:12" s="10" customFormat="1" ht="20.100000000000001" customHeight="1">
      <c r="A72" s="7"/>
      <c r="B72" s="8"/>
      <c r="C72" s="9"/>
      <c r="D72" s="7"/>
      <c r="E72" s="51" t="s">
        <v>335</v>
      </c>
      <c r="F72" s="52" t="s">
        <v>20</v>
      </c>
      <c r="G72" s="35"/>
      <c r="H72" s="52" t="s">
        <v>21</v>
      </c>
      <c r="I72" s="32"/>
      <c r="J72" s="52" t="s">
        <v>21</v>
      </c>
      <c r="K72" s="32"/>
      <c r="L72" s="52" t="s">
        <v>22</v>
      </c>
    </row>
    <row r="73" spans="1:12" s="10" customFormat="1" ht="20.100000000000001" customHeight="1">
      <c r="A73" s="7"/>
      <c r="B73" s="8"/>
      <c r="C73" s="9"/>
      <c r="D73" s="7"/>
      <c r="F73" s="53" t="s">
        <v>23</v>
      </c>
      <c r="G73" s="35"/>
      <c r="H73" s="53" t="s">
        <v>24</v>
      </c>
      <c r="I73" s="32"/>
      <c r="J73" s="53" t="s">
        <v>25</v>
      </c>
      <c r="K73" s="32"/>
      <c r="L73" s="53"/>
    </row>
    <row r="74" spans="1:12" s="10" customFormat="1" ht="20.100000000000001" customHeight="1">
      <c r="A74" s="7"/>
      <c r="B74" s="8"/>
      <c r="C74" s="9"/>
      <c r="D74" s="7"/>
      <c r="E74" s="51">
        <v>2566</v>
      </c>
      <c r="F74" s="55">
        <v>0</v>
      </c>
      <c r="G74" s="56"/>
      <c r="H74" s="55">
        <v>0</v>
      </c>
      <c r="I74" s="57"/>
      <c r="J74" s="55">
        <v>263500</v>
      </c>
      <c r="K74" s="57">
        <v>0</v>
      </c>
      <c r="L74" s="58">
        <f>SUBTOTAL(9,F74:J74)</f>
        <v>263500</v>
      </c>
    </row>
    <row r="75" spans="1:12" s="10" customFormat="1" ht="20.100000000000001" customHeight="1">
      <c r="A75" s="7"/>
      <c r="B75" s="8"/>
      <c r="C75" s="9"/>
      <c r="D75" s="7"/>
      <c r="E75" s="51">
        <v>2565</v>
      </c>
      <c r="F75" s="59">
        <v>0</v>
      </c>
      <c r="G75" s="56"/>
      <c r="H75" s="59">
        <v>0</v>
      </c>
      <c r="I75" s="57"/>
      <c r="J75" s="59">
        <v>263500</v>
      </c>
      <c r="K75" s="57">
        <v>0</v>
      </c>
      <c r="L75" s="60">
        <f>SUBTOTAL(9,F75:J75)</f>
        <v>263500</v>
      </c>
    </row>
    <row r="76" spans="1:12" s="10" customFormat="1" ht="20.100000000000001" customHeight="1">
      <c r="A76" s="7"/>
      <c r="B76" s="8"/>
      <c r="C76" s="9"/>
      <c r="D76" s="7"/>
      <c r="E76" s="51"/>
      <c r="F76" s="78"/>
      <c r="G76" s="56"/>
      <c r="H76" s="78"/>
      <c r="I76" s="57"/>
      <c r="J76" s="78"/>
      <c r="K76" s="57"/>
      <c r="L76" s="206">
        <v>17</v>
      </c>
    </row>
    <row r="77" spans="1:12" s="10" customFormat="1" ht="20.100000000000001" customHeight="1">
      <c r="A77" s="7"/>
      <c r="B77" s="8"/>
      <c r="C77" s="9"/>
      <c r="D77" s="7"/>
      <c r="E77" s="216" t="s">
        <v>328</v>
      </c>
      <c r="F77" s="216"/>
      <c r="G77" s="216"/>
      <c r="H77" s="216"/>
      <c r="I77" s="216"/>
      <c r="J77" s="216"/>
      <c r="K77" s="216"/>
      <c r="L77" s="216"/>
    </row>
    <row r="78" spans="1:12" s="10" customFormat="1" ht="20.100000000000001" customHeight="1">
      <c r="A78" s="7"/>
      <c r="B78" s="8"/>
      <c r="C78" s="9"/>
      <c r="D78" s="7"/>
      <c r="E78" s="216" t="s">
        <v>2</v>
      </c>
      <c r="F78" s="216"/>
      <c r="G78" s="216"/>
      <c r="H78" s="216"/>
      <c r="I78" s="216"/>
      <c r="J78" s="216"/>
      <c r="K78" s="216"/>
      <c r="L78" s="216"/>
    </row>
    <row r="79" spans="1:12" s="10" customFormat="1" ht="20.100000000000001" customHeight="1">
      <c r="A79" s="7"/>
      <c r="B79" s="8"/>
      <c r="C79" s="9"/>
      <c r="D79" s="7"/>
      <c r="E79" s="216" t="s">
        <v>325</v>
      </c>
      <c r="F79" s="216"/>
      <c r="G79" s="216"/>
      <c r="H79" s="216"/>
      <c r="I79" s="216"/>
      <c r="J79" s="216"/>
      <c r="K79" s="216"/>
      <c r="L79" s="216"/>
    </row>
    <row r="80" spans="1:12" s="10" customFormat="1" ht="20.100000000000001" customHeight="1">
      <c r="A80" s="76"/>
      <c r="B80" s="21"/>
      <c r="C80" s="64"/>
      <c r="D80" s="65"/>
      <c r="E80" s="77"/>
      <c r="F80" s="78"/>
      <c r="G80" s="30"/>
      <c r="H80" s="78"/>
      <c r="I80" s="74"/>
      <c r="J80" s="19"/>
      <c r="L80" s="19"/>
    </row>
    <row r="81" spans="1:12" s="10" customFormat="1" ht="20.100000000000001" customHeight="1">
      <c r="A81" s="7"/>
      <c r="B81" s="8"/>
      <c r="C81" s="9"/>
      <c r="D81" s="7"/>
      <c r="E81" s="38" t="s">
        <v>340</v>
      </c>
      <c r="F81" s="39"/>
      <c r="G81" s="30"/>
      <c r="H81" s="39"/>
      <c r="I81" s="61"/>
      <c r="J81" s="19"/>
      <c r="L81" s="19"/>
    </row>
    <row r="82" spans="1:12" s="10" customFormat="1" ht="20.100000000000001" customHeight="1">
      <c r="A82" s="7"/>
      <c r="B82" s="8"/>
      <c r="C82" s="9"/>
      <c r="D82" s="7"/>
      <c r="E82" s="18"/>
      <c r="I82" s="61"/>
      <c r="J82" s="19"/>
      <c r="K82" s="30"/>
      <c r="L82" s="20" t="s">
        <v>4</v>
      </c>
    </row>
    <row r="83" spans="1:12" s="10" customFormat="1" ht="20.100000000000001" customHeight="1">
      <c r="A83" s="7"/>
      <c r="B83" s="8"/>
      <c r="C83" s="9"/>
      <c r="D83" s="7"/>
      <c r="E83" s="18"/>
      <c r="I83" s="61"/>
      <c r="J83" s="79" t="s">
        <v>324</v>
      </c>
      <c r="K83" s="30"/>
      <c r="L83" s="20" t="s">
        <v>114</v>
      </c>
    </row>
    <row r="84" spans="1:12" s="10" customFormat="1" ht="20.100000000000001" customHeight="1">
      <c r="A84" s="41" t="s">
        <v>42</v>
      </c>
      <c r="B84" s="21" t="s">
        <v>43</v>
      </c>
      <c r="C84" s="22" t="e">
        <f>SUMIF(#REF!,$B84,#REF!)-SUMIF(#REF!,หมายเหตุ!$B84,#REF!)</f>
        <v>#REF!</v>
      </c>
      <c r="D84" s="23" t="e">
        <f>SUMIF(#REF!,หมายเหตุ!$B84,#REF!)-SUMIF(#REF!,$B84,#REF!)</f>
        <v>#REF!</v>
      </c>
      <c r="E84" s="24" t="s">
        <v>44</v>
      </c>
      <c r="I84" s="74"/>
      <c r="J84" s="59">
        <v>12837796.039999999</v>
      </c>
      <c r="K84" s="30"/>
      <c r="L84" s="59">
        <v>12197842.24</v>
      </c>
    </row>
    <row r="85" spans="1:12" s="10" customFormat="1" ht="20.100000000000001" customHeight="1" thickBot="1">
      <c r="A85" s="7"/>
      <c r="B85" s="8"/>
      <c r="C85" s="9"/>
      <c r="D85" s="7"/>
      <c r="E85" s="18" t="s">
        <v>45</v>
      </c>
      <c r="I85" s="66"/>
      <c r="J85" s="68">
        <f>SUM(J84)</f>
        <v>12837796.039999999</v>
      </c>
      <c r="K85" s="30"/>
      <c r="L85" s="68">
        <f>SUM(L84)</f>
        <v>12197842.24</v>
      </c>
    </row>
    <row r="86" spans="1:12" s="10" customFormat="1" ht="20.100000000000001" customHeight="1" thickTop="1">
      <c r="A86" s="7"/>
      <c r="B86" s="8"/>
      <c r="C86" s="9"/>
      <c r="D86" s="7"/>
      <c r="F86" s="19"/>
      <c r="G86" s="30"/>
      <c r="H86" s="19"/>
      <c r="J86" s="19"/>
      <c r="L86" s="19"/>
    </row>
    <row r="87" spans="1:12" s="10" customFormat="1" ht="20.100000000000001" customHeight="1">
      <c r="A87" s="7"/>
      <c r="B87" s="8"/>
      <c r="C87" s="9"/>
      <c r="D87" s="7"/>
      <c r="E87" s="38" t="s">
        <v>341</v>
      </c>
      <c r="F87" s="39"/>
      <c r="G87" s="30"/>
      <c r="H87" s="39"/>
      <c r="I87" s="61"/>
      <c r="J87" s="20"/>
      <c r="K87" s="15"/>
      <c r="L87" s="70"/>
    </row>
    <row r="88" spans="1:12" s="10" customFormat="1" ht="20.100000000000001" customHeight="1">
      <c r="A88" s="7"/>
      <c r="B88" s="8"/>
      <c r="C88" s="9"/>
      <c r="D88" s="7"/>
      <c r="E88" s="18"/>
      <c r="I88" s="61"/>
      <c r="J88" s="19"/>
      <c r="K88" s="30"/>
      <c r="L88" s="20" t="s">
        <v>4</v>
      </c>
    </row>
    <row r="89" spans="1:12" s="10" customFormat="1" ht="20.100000000000001" customHeight="1">
      <c r="A89" s="7"/>
      <c r="B89" s="8"/>
      <c r="C89" s="9"/>
      <c r="D89" s="7"/>
      <c r="E89" s="18"/>
      <c r="I89" s="61"/>
      <c r="J89" s="79" t="s">
        <v>324</v>
      </c>
      <c r="K89" s="30"/>
      <c r="L89" s="20" t="s">
        <v>114</v>
      </c>
    </row>
    <row r="90" spans="1:12" s="10" customFormat="1" ht="20.100000000000001" customHeight="1">
      <c r="A90" s="41" t="s">
        <v>46</v>
      </c>
      <c r="B90" s="21" t="s">
        <v>47</v>
      </c>
      <c r="C90" s="22" t="e">
        <f>SUMIF(#REF!,$B90,#REF!)-SUMIF(#REF!,หมายเหตุ!$B90,#REF!)</f>
        <v>#REF!</v>
      </c>
      <c r="D90" s="23" t="e">
        <f>SUMIF(#REF!,หมายเหตุ!$B90,#REF!)-SUMIF(#REF!,$B90,#REF!)</f>
        <v>#REF!</v>
      </c>
      <c r="E90" s="24" t="s">
        <v>46</v>
      </c>
      <c r="I90" s="74"/>
      <c r="J90" s="25">
        <v>123195.5</v>
      </c>
      <c r="K90" s="30"/>
      <c r="L90" s="25">
        <v>114438</v>
      </c>
    </row>
    <row r="91" spans="1:12" s="10" customFormat="1" ht="20.100000000000001" customHeight="1" thickBot="1">
      <c r="A91" s="7"/>
      <c r="B91" s="8"/>
      <c r="C91" s="9"/>
      <c r="D91" s="7"/>
      <c r="E91" s="18" t="s">
        <v>48</v>
      </c>
      <c r="I91" s="66"/>
      <c r="J91" s="68">
        <f>SUM(J90)</f>
        <v>123195.5</v>
      </c>
      <c r="K91" s="30"/>
      <c r="L91" s="68">
        <f>SUM(L90)</f>
        <v>114438</v>
      </c>
    </row>
    <row r="92" spans="1:12" s="10" customFormat="1" ht="20.100000000000001" customHeight="1" thickTop="1">
      <c r="A92" s="7"/>
      <c r="B92" s="8"/>
      <c r="C92" s="9"/>
      <c r="D92" s="7"/>
      <c r="E92" s="24"/>
      <c r="F92" s="25"/>
      <c r="G92" s="30"/>
      <c r="H92" s="25"/>
      <c r="I92" s="74"/>
      <c r="J92" s="25"/>
      <c r="K92" s="80"/>
      <c r="L92" s="81"/>
    </row>
    <row r="93" spans="1:12" s="10" customFormat="1" ht="20.100000000000001" customHeight="1">
      <c r="A93" s="7"/>
      <c r="B93" s="8"/>
      <c r="C93" s="9"/>
      <c r="D93" s="7"/>
      <c r="E93" s="38" t="s">
        <v>342</v>
      </c>
      <c r="F93" s="39"/>
      <c r="G93" s="30"/>
      <c r="H93" s="39"/>
      <c r="I93" s="61"/>
      <c r="J93" s="20"/>
      <c r="K93" s="15"/>
      <c r="L93" s="70"/>
    </row>
    <row r="94" spans="1:12" s="10" customFormat="1" ht="20.100000000000001" customHeight="1">
      <c r="A94" s="7"/>
      <c r="B94" s="8"/>
      <c r="C94" s="9"/>
      <c r="D94" s="7"/>
      <c r="E94" s="18"/>
      <c r="I94" s="61"/>
      <c r="J94" s="19"/>
      <c r="K94" s="30"/>
      <c r="L94" s="20" t="s">
        <v>4</v>
      </c>
    </row>
    <row r="95" spans="1:12" s="10" customFormat="1" ht="20.100000000000001" customHeight="1">
      <c r="A95" s="7"/>
      <c r="B95" s="8"/>
      <c r="C95" s="9"/>
      <c r="D95" s="7"/>
      <c r="E95" s="18"/>
      <c r="I95" s="61"/>
      <c r="J95" s="79" t="s">
        <v>324</v>
      </c>
      <c r="K95" s="30"/>
      <c r="L95" s="20" t="s">
        <v>114</v>
      </c>
    </row>
    <row r="96" spans="1:12" s="10" customFormat="1" ht="20.100000000000001" customHeight="1">
      <c r="A96" s="41" t="s">
        <v>49</v>
      </c>
      <c r="B96" s="21" t="s">
        <v>50</v>
      </c>
      <c r="C96" s="22" t="e">
        <f>SUMIF(#REF!,$B96,#REF!)-SUMIF(#REF!,หมายเหตุ!$B96,#REF!)</f>
        <v>#REF!</v>
      </c>
      <c r="D96" s="23" t="e">
        <f>SUMIF(#REF!,หมายเหตุ!$B96,#REF!)-SUMIF(#REF!,$B96,#REF!)</f>
        <v>#REF!</v>
      </c>
      <c r="E96" s="24" t="s">
        <v>49</v>
      </c>
      <c r="I96" s="74"/>
      <c r="J96" s="25">
        <v>88386.28</v>
      </c>
      <c r="K96" s="30"/>
      <c r="L96" s="25">
        <v>5380.41</v>
      </c>
    </row>
    <row r="97" spans="1:12" s="10" customFormat="1" ht="20.100000000000001" customHeight="1" thickBot="1">
      <c r="A97" s="7"/>
      <c r="B97" s="8"/>
      <c r="C97" s="9"/>
      <c r="D97" s="7"/>
      <c r="E97" s="18" t="s">
        <v>51</v>
      </c>
      <c r="I97" s="66"/>
      <c r="J97" s="68">
        <f>SUM(J96:J96)</f>
        <v>88386.28</v>
      </c>
      <c r="K97" s="30"/>
      <c r="L97" s="68">
        <f>SUM(L96:L96)</f>
        <v>5380.41</v>
      </c>
    </row>
    <row r="98" spans="1:12" s="10" customFormat="1" ht="20.100000000000001" customHeight="1" thickTop="1">
      <c r="A98" s="7"/>
      <c r="B98" s="8"/>
      <c r="C98" s="9"/>
      <c r="D98" s="7"/>
      <c r="E98" s="18"/>
      <c r="I98" s="66"/>
      <c r="J98" s="69"/>
      <c r="K98" s="30"/>
      <c r="L98" s="69"/>
    </row>
    <row r="99" spans="1:12" s="10" customFormat="1" ht="20.100000000000001" customHeight="1">
      <c r="A99" s="7"/>
      <c r="B99" s="8"/>
      <c r="C99" s="9"/>
      <c r="D99" s="7"/>
      <c r="E99" s="38" t="s">
        <v>372</v>
      </c>
      <c r="F99" s="39"/>
      <c r="G99" s="30"/>
      <c r="H99" s="39"/>
      <c r="I99" s="61"/>
      <c r="J99" s="20"/>
      <c r="K99" s="15"/>
      <c r="L99" s="70"/>
    </row>
    <row r="100" spans="1:12" s="10" customFormat="1" ht="20.100000000000001" customHeight="1">
      <c r="A100" s="7"/>
      <c r="B100" s="8"/>
      <c r="C100" s="9"/>
      <c r="D100" s="7"/>
      <c r="E100" s="18"/>
      <c r="I100" s="61"/>
      <c r="J100" s="19"/>
      <c r="K100" s="30"/>
      <c r="L100" s="20" t="s">
        <v>4</v>
      </c>
    </row>
    <row r="101" spans="1:12" s="10" customFormat="1" ht="20.100000000000001" customHeight="1">
      <c r="A101" s="7"/>
      <c r="B101" s="8"/>
      <c r="C101" s="9"/>
      <c r="D101" s="7"/>
      <c r="E101" s="18"/>
      <c r="I101" s="61"/>
      <c r="J101" s="79" t="s">
        <v>324</v>
      </c>
      <c r="K101" s="30"/>
      <c r="L101" s="20" t="s">
        <v>114</v>
      </c>
    </row>
    <row r="102" spans="1:12" s="10" customFormat="1" ht="20.100000000000001" customHeight="1">
      <c r="A102" s="41" t="s">
        <v>326</v>
      </c>
      <c r="B102" s="21" t="s">
        <v>327</v>
      </c>
      <c r="C102" s="22" t="e">
        <f>SUMIF(#REF!,$B102,#REF!)-SUMIF(#REF!,หมายเหตุ!$B102,#REF!)</f>
        <v>#REF!</v>
      </c>
      <c r="D102" s="23" t="e">
        <f>SUMIF(#REF!,หมายเหตุ!$B102,#REF!)-SUMIF(#REF!,$B102,#REF!)</f>
        <v>#REF!</v>
      </c>
      <c r="E102" s="24" t="s">
        <v>52</v>
      </c>
      <c r="I102" s="74"/>
      <c r="J102" s="59">
        <v>4853175.1500000004</v>
      </c>
      <c r="K102" s="30"/>
      <c r="L102" s="59">
        <v>4675351.7</v>
      </c>
    </row>
    <row r="103" spans="1:12" s="10" customFormat="1" ht="20.100000000000001" customHeight="1" thickBot="1">
      <c r="E103" s="18" t="s">
        <v>376</v>
      </c>
      <c r="I103" s="66"/>
      <c r="J103" s="82">
        <f>SUM(J102)</f>
        <v>4853175.1500000004</v>
      </c>
      <c r="K103" s="30"/>
      <c r="L103" s="82">
        <f>SUM(L102)</f>
        <v>4675351.7</v>
      </c>
    </row>
    <row r="104" spans="1:12" s="10" customFormat="1" ht="20.100000000000001" customHeight="1" thickTop="1">
      <c r="A104" s="7"/>
      <c r="B104" s="8"/>
      <c r="C104" s="9"/>
      <c r="D104" s="7"/>
      <c r="E104" s="24"/>
      <c r="F104" s="25"/>
      <c r="G104" s="30"/>
      <c r="H104" s="25"/>
      <c r="I104" s="74"/>
      <c r="J104" s="25"/>
      <c r="K104" s="80"/>
      <c r="L104" s="83"/>
    </row>
    <row r="105" spans="1:12" s="10" customFormat="1" ht="20.100000000000001" customHeight="1">
      <c r="A105" s="7"/>
      <c r="B105" s="8"/>
      <c r="C105" s="9"/>
      <c r="D105" s="7"/>
      <c r="E105" s="24"/>
      <c r="F105" s="25"/>
      <c r="G105" s="30"/>
      <c r="H105" s="25"/>
      <c r="I105" s="74"/>
      <c r="J105" s="25"/>
      <c r="K105" s="80"/>
      <c r="L105" s="83"/>
    </row>
    <row r="106" spans="1:12" s="10" customFormat="1" ht="20.100000000000001" customHeight="1">
      <c r="A106" s="7"/>
      <c r="B106" s="8"/>
      <c r="C106" s="9"/>
      <c r="D106" s="7"/>
      <c r="E106" s="24"/>
      <c r="F106" s="25"/>
      <c r="G106" s="30"/>
      <c r="H106" s="25"/>
      <c r="I106" s="74"/>
      <c r="J106" s="25"/>
      <c r="K106" s="80"/>
      <c r="L106" s="83"/>
    </row>
    <row r="107" spans="1:12" s="10" customFormat="1" ht="20.100000000000001" customHeight="1">
      <c r="A107" s="7"/>
      <c r="B107" s="8"/>
      <c r="C107" s="9"/>
      <c r="D107" s="7"/>
      <c r="E107" s="24"/>
      <c r="F107" s="25"/>
      <c r="G107" s="30"/>
      <c r="H107" s="25"/>
      <c r="I107" s="74"/>
      <c r="J107" s="25"/>
      <c r="K107" s="80"/>
      <c r="L107" s="83"/>
    </row>
    <row r="108" spans="1:12" s="10" customFormat="1" ht="20.100000000000001" customHeight="1">
      <c r="A108" s="7"/>
      <c r="B108" s="8"/>
      <c r="C108" s="9"/>
      <c r="D108" s="7"/>
      <c r="E108" s="24"/>
      <c r="F108" s="25"/>
      <c r="G108" s="30"/>
      <c r="H108" s="25"/>
      <c r="I108" s="74"/>
      <c r="J108" s="25"/>
      <c r="K108" s="80"/>
      <c r="L108" s="83"/>
    </row>
    <row r="109" spans="1:12" s="10" customFormat="1" ht="20.100000000000001" customHeight="1">
      <c r="A109" s="7"/>
      <c r="B109" s="8"/>
      <c r="C109" s="9"/>
      <c r="D109" s="7"/>
      <c r="E109" s="24"/>
      <c r="F109" s="25"/>
      <c r="G109" s="30"/>
      <c r="H109" s="25"/>
      <c r="I109" s="74"/>
      <c r="J109" s="25"/>
      <c r="K109" s="80"/>
      <c r="L109" s="83"/>
    </row>
    <row r="110" spans="1:12" s="10" customFormat="1" ht="20.100000000000001" customHeight="1">
      <c r="A110" s="7"/>
      <c r="B110" s="8"/>
      <c r="C110" s="9"/>
      <c r="D110" s="7"/>
      <c r="E110" s="24"/>
      <c r="F110" s="25"/>
      <c r="G110" s="30"/>
      <c r="H110" s="25"/>
      <c r="I110" s="74"/>
      <c r="J110" s="25"/>
      <c r="K110" s="80"/>
      <c r="L110" s="83"/>
    </row>
    <row r="111" spans="1:12" s="10" customFormat="1" ht="20.100000000000001" customHeight="1">
      <c r="A111" s="7"/>
      <c r="B111" s="8"/>
      <c r="C111" s="9"/>
      <c r="D111" s="7"/>
      <c r="E111" s="24"/>
      <c r="F111" s="25"/>
      <c r="G111" s="30"/>
      <c r="H111" s="25"/>
      <c r="I111" s="74"/>
      <c r="J111" s="25"/>
      <c r="K111" s="80"/>
      <c r="L111" s="83"/>
    </row>
    <row r="112" spans="1:12" s="10" customFormat="1" ht="20.100000000000001" customHeight="1">
      <c r="A112" s="7"/>
      <c r="B112" s="8"/>
      <c r="C112" s="9"/>
      <c r="D112" s="7"/>
      <c r="E112" s="24"/>
      <c r="F112" s="25"/>
      <c r="G112" s="30"/>
      <c r="H112" s="25"/>
      <c r="I112" s="74"/>
      <c r="J112" s="25"/>
      <c r="K112" s="80"/>
      <c r="L112" s="83"/>
    </row>
    <row r="113" spans="1:12" s="10" customFormat="1" ht="20.100000000000001" customHeight="1">
      <c r="A113" s="7"/>
      <c r="B113" s="8"/>
      <c r="C113" s="9"/>
      <c r="D113" s="7"/>
      <c r="E113" s="24"/>
      <c r="F113" s="25"/>
      <c r="G113" s="30"/>
      <c r="H113" s="25"/>
      <c r="I113" s="74"/>
      <c r="J113" s="25"/>
      <c r="K113" s="80"/>
      <c r="L113" s="83"/>
    </row>
    <row r="114" spans="1:12" s="10" customFormat="1" ht="20.100000000000001" customHeight="1">
      <c r="A114" s="7"/>
      <c r="B114" s="8"/>
      <c r="C114" s="9"/>
      <c r="D114" s="7"/>
      <c r="E114" s="24"/>
      <c r="F114" s="25"/>
      <c r="G114" s="30"/>
      <c r="H114" s="25"/>
      <c r="I114" s="74"/>
      <c r="J114" s="25"/>
      <c r="K114" s="80"/>
      <c r="L114" s="207">
        <v>18</v>
      </c>
    </row>
    <row r="115" spans="1:12" s="10" customFormat="1" ht="20.100000000000001" customHeight="1">
      <c r="A115" s="7"/>
      <c r="B115" s="8"/>
      <c r="C115" s="9"/>
      <c r="D115" s="7"/>
      <c r="E115" s="216" t="s">
        <v>328</v>
      </c>
      <c r="F115" s="216"/>
      <c r="G115" s="216"/>
      <c r="H115" s="216"/>
      <c r="I115" s="216"/>
      <c r="J115" s="216"/>
      <c r="K115" s="216"/>
      <c r="L115" s="216"/>
    </row>
    <row r="116" spans="1:12" s="10" customFormat="1" ht="20.100000000000001" customHeight="1">
      <c r="A116" s="7"/>
      <c r="B116" s="8"/>
      <c r="C116" s="9"/>
      <c r="D116" s="7"/>
      <c r="E116" s="216" t="s">
        <v>2</v>
      </c>
      <c r="F116" s="216"/>
      <c r="G116" s="216"/>
      <c r="H116" s="216"/>
      <c r="I116" s="216"/>
      <c r="J116" s="216"/>
      <c r="K116" s="216"/>
      <c r="L116" s="216"/>
    </row>
    <row r="117" spans="1:12" s="10" customFormat="1" ht="20.100000000000001" customHeight="1">
      <c r="A117" s="7"/>
      <c r="B117" s="8"/>
      <c r="C117" s="9"/>
      <c r="D117" s="7"/>
      <c r="E117" s="216" t="s">
        <v>325</v>
      </c>
      <c r="F117" s="216"/>
      <c r="G117" s="216"/>
      <c r="H117" s="216"/>
      <c r="I117" s="216"/>
      <c r="J117" s="216"/>
      <c r="K117" s="216"/>
      <c r="L117" s="216"/>
    </row>
    <row r="118" spans="1:12" s="10" customFormat="1" ht="20.100000000000001" customHeight="1">
      <c r="A118" s="7"/>
      <c r="B118" s="8"/>
      <c r="C118" s="9"/>
      <c r="D118" s="7"/>
      <c r="E118" s="24"/>
      <c r="F118" s="25"/>
      <c r="G118" s="30"/>
      <c r="H118" s="25"/>
      <c r="I118" s="74"/>
      <c r="J118" s="25"/>
      <c r="K118" s="80"/>
      <c r="L118" s="83"/>
    </row>
    <row r="119" spans="1:12" s="10" customFormat="1" ht="20.100000000000001" customHeight="1">
      <c r="A119" s="11"/>
      <c r="B119" s="12"/>
      <c r="C119" s="14"/>
      <c r="D119" s="13"/>
      <c r="E119" s="38" t="s">
        <v>343</v>
      </c>
      <c r="F119" s="39"/>
      <c r="G119" s="30"/>
      <c r="H119" s="39"/>
      <c r="I119" s="61"/>
      <c r="J119" s="19"/>
      <c r="L119" s="19"/>
    </row>
    <row r="120" spans="1:12" s="10" customFormat="1" ht="20.100000000000001" customHeight="1">
      <c r="A120" s="40"/>
      <c r="B120" s="12"/>
      <c r="C120" s="14"/>
      <c r="D120" s="13"/>
      <c r="E120" s="18"/>
      <c r="I120" s="61"/>
      <c r="J120" s="19"/>
      <c r="K120" s="30"/>
      <c r="L120" s="20" t="s">
        <v>4</v>
      </c>
    </row>
    <row r="121" spans="1:12" s="10" customFormat="1" ht="20.100000000000001" customHeight="1">
      <c r="A121" s="40"/>
      <c r="B121" s="12"/>
      <c r="C121" s="14"/>
      <c r="D121" s="13"/>
      <c r="E121" s="18"/>
      <c r="I121" s="61"/>
      <c r="J121" s="79" t="s">
        <v>324</v>
      </c>
      <c r="K121" s="30"/>
      <c r="L121" s="20" t="s">
        <v>114</v>
      </c>
    </row>
    <row r="122" spans="1:12" s="10" customFormat="1" ht="20.100000000000001" customHeight="1">
      <c r="A122" s="41" t="s">
        <v>53</v>
      </c>
      <c r="B122" s="21" t="s">
        <v>54</v>
      </c>
      <c r="C122" s="22" t="e">
        <f>SUMIF(#REF!,$B122,#REF!)-SUMIF(#REF!,หมายเหตุ!$B122,#REF!)</f>
        <v>#REF!</v>
      </c>
      <c r="D122" s="23" t="e">
        <f>SUMIF(#REF!,หมายเหตุ!$B122,#REF!)-SUMIF(#REF!,$B122,#REF!)</f>
        <v>#REF!</v>
      </c>
      <c r="E122" s="38" t="s">
        <v>53</v>
      </c>
      <c r="I122" s="15"/>
      <c r="J122" s="84">
        <v>6662125</v>
      </c>
      <c r="K122" s="44"/>
      <c r="L122" s="84">
        <v>6662125</v>
      </c>
    </row>
    <row r="123" spans="1:12" s="10" customFormat="1" ht="20.100000000000001" customHeight="1">
      <c r="A123" s="62" t="s">
        <v>55</v>
      </c>
      <c r="B123" s="21" t="s">
        <v>56</v>
      </c>
      <c r="C123" s="22" t="e">
        <f>SUMIF(#REF!,$B123,#REF!)-SUMIF(#REF!,หมายเหตุ!$B123,#REF!)</f>
        <v>#REF!</v>
      </c>
      <c r="D123" s="23" t="e">
        <f>SUMIF(#REF!,หมายเหตุ!$B123,#REF!)-SUMIF(#REF!,$B123,#REF!)</f>
        <v>#REF!</v>
      </c>
      <c r="E123" s="85" t="s">
        <v>57</v>
      </c>
      <c r="I123" s="45"/>
      <c r="J123" s="43">
        <v>13459400</v>
      </c>
      <c r="K123" s="44"/>
      <c r="L123" s="43">
        <v>13459400</v>
      </c>
    </row>
    <row r="124" spans="1:12" s="10" customFormat="1" ht="20.100000000000001" customHeight="1">
      <c r="A124" s="62" t="s">
        <v>58</v>
      </c>
      <c r="B124" s="21" t="s">
        <v>59</v>
      </c>
      <c r="C124" s="22" t="e">
        <f>SUMIF(#REF!,$B124,#REF!)-SUMIF(#REF!,หมายเหตุ!$B124,#REF!)</f>
        <v>#REF!</v>
      </c>
      <c r="D124" s="23" t="e">
        <f>SUMIF(#REF!,หมายเหตุ!$B124,#REF!)-SUMIF(#REF!,$B124,#REF!)</f>
        <v>#REF!</v>
      </c>
      <c r="E124" s="85" t="s">
        <v>346</v>
      </c>
      <c r="I124" s="45"/>
      <c r="J124" s="177">
        <v>-8300027.1100000003</v>
      </c>
      <c r="K124" s="44"/>
      <c r="L124" s="177">
        <v>-7759637.7800000003</v>
      </c>
    </row>
    <row r="125" spans="1:12" s="10" customFormat="1" ht="20.100000000000001" customHeight="1">
      <c r="A125" s="62" t="s">
        <v>60</v>
      </c>
      <c r="B125" s="21" t="s">
        <v>61</v>
      </c>
      <c r="C125" s="22" t="e">
        <f>SUMIF(#REF!,$B125,#REF!)-SUMIF(#REF!,หมายเหตุ!$B125,#REF!)</f>
        <v>#REF!</v>
      </c>
      <c r="D125" s="23" t="e">
        <f>SUMIF(#REF!,หมายเหตุ!$B125,#REF!)-SUMIF(#REF!,$B125,#REF!)</f>
        <v>#REF!</v>
      </c>
      <c r="E125" s="38" t="s">
        <v>72</v>
      </c>
      <c r="I125" s="45"/>
      <c r="J125" s="86">
        <v>5159372.8899999997</v>
      </c>
      <c r="K125" s="91"/>
      <c r="L125" s="86">
        <v>5699762.2199999997</v>
      </c>
    </row>
    <row r="126" spans="1:12" s="10" customFormat="1" ht="20.100000000000001" customHeight="1">
      <c r="A126" s="62" t="s">
        <v>62</v>
      </c>
      <c r="B126" s="21" t="s">
        <v>63</v>
      </c>
      <c r="C126" s="22" t="e">
        <f>SUMIF(#REF!,$B126,#REF!)-SUMIF(#REF!,หมายเหตุ!$B126,#REF!)</f>
        <v>#REF!</v>
      </c>
      <c r="D126" s="23" t="e">
        <f>SUMIF(#REF!,หมายเหตุ!$B126,#REF!)-SUMIF(#REF!,$B126,#REF!)</f>
        <v>#REF!</v>
      </c>
      <c r="E126" s="85" t="s">
        <v>73</v>
      </c>
      <c r="I126" s="45"/>
      <c r="J126" s="43">
        <v>3074078</v>
      </c>
      <c r="K126" s="44"/>
      <c r="L126" s="43">
        <v>2659078</v>
      </c>
    </row>
    <row r="127" spans="1:12" s="10" customFormat="1" ht="20.100000000000001" customHeight="1">
      <c r="A127" s="62" t="s">
        <v>64</v>
      </c>
      <c r="B127" s="21" t="s">
        <v>65</v>
      </c>
      <c r="C127" s="22" t="e">
        <f>SUMIF(#REF!,$B127,#REF!)-SUMIF(#REF!,หมายเหตุ!$B127,#REF!)</f>
        <v>#REF!</v>
      </c>
      <c r="D127" s="23" t="e">
        <f>SUMIF(#REF!,หมายเหตุ!$B127,#REF!)-SUMIF(#REF!,$B127,#REF!)</f>
        <v>#REF!</v>
      </c>
      <c r="E127" s="85" t="s">
        <v>347</v>
      </c>
      <c r="I127" s="45"/>
      <c r="J127" s="177">
        <v>-2196629.41</v>
      </c>
      <c r="K127" s="44"/>
      <c r="L127" s="177">
        <v>-1819435.47</v>
      </c>
    </row>
    <row r="128" spans="1:12" s="10" customFormat="1" ht="20.100000000000001" customHeight="1">
      <c r="A128" s="62" t="s">
        <v>66</v>
      </c>
      <c r="B128" s="21" t="s">
        <v>67</v>
      </c>
      <c r="C128" s="22" t="e">
        <f>SUMIF(#REF!,$B128,#REF!)-SUMIF(#REF!,หมายเหตุ!$B128,#REF!)</f>
        <v>#REF!</v>
      </c>
      <c r="D128" s="23" t="e">
        <f>SUMIF(#REF!,หมายเหตุ!$B128,#REF!)-SUMIF(#REF!,$B128,#REF!)</f>
        <v>#REF!</v>
      </c>
      <c r="E128" s="38" t="s">
        <v>348</v>
      </c>
      <c r="I128" s="45"/>
      <c r="J128" s="34">
        <v>877448.59</v>
      </c>
      <c r="K128" s="91"/>
      <c r="L128" s="34">
        <v>839642.53</v>
      </c>
    </row>
    <row r="129" spans="1:12" s="10" customFormat="1" ht="20.100000000000001" customHeight="1" thickBot="1">
      <c r="A129" s="62" t="s">
        <v>68</v>
      </c>
      <c r="B129" s="21" t="s">
        <v>69</v>
      </c>
      <c r="C129" s="22" t="e">
        <f>SUMIF(#REF!,$B129,#REF!)-SUMIF(#REF!,หมายเหตุ!$B129,#REF!)</f>
        <v>#REF!</v>
      </c>
      <c r="D129" s="23" t="e">
        <f>SUMIF(#REF!,หมายเหตุ!$B129,#REF!)-SUMIF(#REF!,$B129,#REF!)</f>
        <v>#REF!</v>
      </c>
      <c r="E129" s="38" t="s">
        <v>74</v>
      </c>
      <c r="I129" s="45"/>
      <c r="J129" s="87">
        <v>12698946.48</v>
      </c>
      <c r="K129" s="91"/>
      <c r="L129" s="87">
        <v>13201529.75</v>
      </c>
    </row>
    <row r="130" spans="1:12" s="10" customFormat="1" ht="20.100000000000001" customHeight="1" thickTop="1">
      <c r="A130" s="62" t="s">
        <v>70</v>
      </c>
      <c r="B130" s="21" t="s">
        <v>71</v>
      </c>
      <c r="C130" s="22" t="e">
        <f>SUMIF(#REF!,$B130,#REF!)-SUMIF(#REF!,หมายเหตุ!$B130,#REF!)</f>
        <v>#REF!</v>
      </c>
      <c r="D130" s="23" t="e">
        <f>SUMIF(#REF!,หมายเหตุ!$B130,#REF!)-SUMIF(#REF!,$B130,#REF!)</f>
        <v>#REF!</v>
      </c>
      <c r="E130" s="85"/>
      <c r="F130" s="19"/>
      <c r="G130" s="30"/>
      <c r="H130" s="19"/>
      <c r="J130" s="19"/>
      <c r="L130" s="19"/>
    </row>
    <row r="131" spans="1:12" s="10" customFormat="1" ht="20.100000000000001" customHeight="1">
      <c r="A131" s="11"/>
      <c r="B131" s="12"/>
      <c r="C131" s="14"/>
      <c r="D131" s="13"/>
      <c r="E131" s="38" t="s">
        <v>349</v>
      </c>
      <c r="F131" s="39"/>
      <c r="G131" s="30"/>
      <c r="H131" s="39"/>
      <c r="I131" s="61"/>
      <c r="J131" s="19"/>
      <c r="L131" s="19"/>
    </row>
    <row r="132" spans="1:12" s="10" customFormat="1" ht="20.100000000000001" customHeight="1">
      <c r="A132" s="40"/>
      <c r="B132" s="12"/>
      <c r="C132" s="14"/>
      <c r="D132" s="13"/>
      <c r="E132" s="18"/>
      <c r="I132" s="61"/>
      <c r="J132" s="19"/>
      <c r="K132" s="30"/>
      <c r="L132" s="20" t="s">
        <v>4</v>
      </c>
    </row>
    <row r="133" spans="1:12" s="10" customFormat="1" ht="20.100000000000001" customHeight="1">
      <c r="A133" s="40"/>
      <c r="B133" s="12"/>
      <c r="C133" s="14"/>
      <c r="D133" s="13"/>
      <c r="E133" s="18"/>
      <c r="I133" s="15"/>
      <c r="J133" s="20" t="s">
        <v>324</v>
      </c>
      <c r="K133" s="30"/>
      <c r="L133" s="20" t="s">
        <v>114</v>
      </c>
    </row>
    <row r="134" spans="1:12" s="10" customFormat="1" ht="20.100000000000001" customHeight="1">
      <c r="A134" s="41" t="s">
        <v>75</v>
      </c>
      <c r="B134" s="21" t="s">
        <v>76</v>
      </c>
      <c r="C134" s="22" t="e">
        <f>SUMIF(#REF!,$B134,#REF!)-SUMIF(#REF!,หมายเหตุ!$B134,#REF!)</f>
        <v>#REF!</v>
      </c>
      <c r="D134" s="23" t="e">
        <f>SUMIF(#REF!,หมายเหตุ!$B134,#REF!)-SUMIF(#REF!,$B134,#REF!)</f>
        <v>#REF!</v>
      </c>
      <c r="E134" s="24" t="s">
        <v>75</v>
      </c>
      <c r="I134" s="74"/>
      <c r="J134" s="25">
        <v>5761743.1900000004</v>
      </c>
      <c r="K134" s="30"/>
      <c r="L134" s="25">
        <v>4669743.1900000004</v>
      </c>
    </row>
    <row r="135" spans="1:12" s="10" customFormat="1" ht="20.100000000000001" customHeight="1">
      <c r="A135" s="41" t="s">
        <v>77</v>
      </c>
      <c r="B135" s="21" t="s">
        <v>78</v>
      </c>
      <c r="C135" s="22" t="e">
        <f>SUMIF(#REF!,$B135,#REF!)-SUMIF(#REF!,หมายเหตุ!$B135,#REF!)</f>
        <v>#REF!</v>
      </c>
      <c r="D135" s="23" t="e">
        <f>SUMIF(#REF!,หมายเหตุ!$B135,#REF!)-SUMIF(#REF!,$B135,#REF!)</f>
        <v>#REF!</v>
      </c>
      <c r="E135" s="85" t="s">
        <v>378</v>
      </c>
      <c r="I135" s="74"/>
      <c r="J135" s="63">
        <v>-1789731.52</v>
      </c>
      <c r="K135" s="30"/>
      <c r="L135" s="63">
        <v>-1220995.06</v>
      </c>
    </row>
    <row r="136" spans="1:12" s="10" customFormat="1" ht="20.100000000000001" customHeight="1">
      <c r="A136" s="41"/>
      <c r="B136" s="21"/>
      <c r="C136" s="22"/>
      <c r="D136" s="23"/>
      <c r="E136" s="18" t="s">
        <v>79</v>
      </c>
      <c r="I136" s="66"/>
      <c r="J136" s="75">
        <f>SUM(J134:J135)</f>
        <v>3972011.6700000004</v>
      </c>
      <c r="K136" s="30"/>
      <c r="L136" s="75">
        <f>SUM(L134:L135)</f>
        <v>3448748.1300000004</v>
      </c>
    </row>
    <row r="137" spans="1:12" s="10" customFormat="1" ht="20.100000000000001" customHeight="1">
      <c r="A137" s="8" t="s">
        <v>80</v>
      </c>
      <c r="B137" s="21" t="s">
        <v>81</v>
      </c>
      <c r="C137" s="22" t="e">
        <f>SUMIF(#REF!,$B137,#REF!)-SUMIF(#REF!,หมายเหตุ!$B137,#REF!)</f>
        <v>#REF!</v>
      </c>
      <c r="D137" s="23" t="e">
        <f>SUMIF(#REF!,หมายเหตุ!$B137,#REF!)-SUMIF(#REF!,$B137,#REF!)</f>
        <v>#REF!</v>
      </c>
      <c r="E137" s="24" t="s">
        <v>80</v>
      </c>
      <c r="I137" s="74"/>
      <c r="J137" s="25">
        <v>10668000</v>
      </c>
      <c r="K137" s="30"/>
      <c r="L137" s="25">
        <v>10088000</v>
      </c>
    </row>
    <row r="138" spans="1:12" s="10" customFormat="1" ht="20.100000000000001" customHeight="1">
      <c r="A138" s="8" t="s">
        <v>82</v>
      </c>
      <c r="B138" s="21" t="s">
        <v>83</v>
      </c>
      <c r="C138" s="22" t="e">
        <f>SUMIF(#REF!,$B138,#REF!)-SUMIF(#REF!,หมายเหตุ!$B138,#REF!)</f>
        <v>#REF!</v>
      </c>
      <c r="D138" s="23" t="e">
        <f>SUMIF(#REF!,หมายเหตุ!$B138,#REF!)-SUMIF(#REF!,$B138,#REF!)</f>
        <v>#REF!</v>
      </c>
      <c r="E138" s="24" t="s">
        <v>379</v>
      </c>
      <c r="I138" s="74"/>
      <c r="J138" s="63">
        <v>-6979749.6799999997</v>
      </c>
      <c r="K138" s="30"/>
      <c r="L138" s="63">
        <v>-6133995.7999999998</v>
      </c>
    </row>
    <row r="139" spans="1:12" s="10" customFormat="1" ht="20.100000000000001" customHeight="1">
      <c r="A139" s="7"/>
      <c r="B139" s="8"/>
      <c r="C139" s="9"/>
      <c r="D139" s="7"/>
      <c r="E139" s="18" t="s">
        <v>84</v>
      </c>
      <c r="I139" s="66"/>
      <c r="J139" s="60">
        <f>SUM(J137:J138)</f>
        <v>3688250.3200000003</v>
      </c>
      <c r="K139" s="30"/>
      <c r="L139" s="60">
        <f>SUM(L137:L138)</f>
        <v>3954004.2</v>
      </c>
    </row>
    <row r="140" spans="1:12" s="10" customFormat="1" ht="20.100000000000001" customHeight="1" thickBot="1">
      <c r="A140" s="7"/>
      <c r="B140" s="8"/>
      <c r="C140" s="9"/>
      <c r="D140" s="7"/>
      <c r="E140" s="18" t="s">
        <v>85</v>
      </c>
      <c r="I140" s="66"/>
      <c r="J140" s="82">
        <f>J136+J139</f>
        <v>7660261.9900000002</v>
      </c>
      <c r="K140" s="30"/>
      <c r="L140" s="82">
        <f>L136+L139</f>
        <v>7402752.3300000001</v>
      </c>
    </row>
    <row r="141" spans="1:12" s="10" customFormat="1" ht="20.100000000000001" customHeight="1" thickTop="1">
      <c r="A141" s="62"/>
      <c r="B141" s="21"/>
      <c r="C141" s="22"/>
      <c r="D141" s="23"/>
      <c r="E141" s="85"/>
      <c r="F141" s="19"/>
      <c r="G141" s="30"/>
      <c r="H141" s="19"/>
      <c r="J141" s="19"/>
      <c r="L141" s="6"/>
    </row>
    <row r="142" spans="1:12" s="10" customFormat="1" ht="20.100000000000001" customHeight="1">
      <c r="A142" s="11"/>
      <c r="B142" s="12"/>
      <c r="C142" s="14"/>
      <c r="D142" s="13"/>
      <c r="E142" s="38" t="s">
        <v>350</v>
      </c>
      <c r="F142" s="39"/>
      <c r="G142" s="26"/>
      <c r="H142" s="39"/>
      <c r="I142" s="61"/>
      <c r="J142" s="19"/>
      <c r="L142" s="19"/>
    </row>
    <row r="143" spans="1:12" s="10" customFormat="1" ht="20.100000000000001" customHeight="1">
      <c r="A143" s="40"/>
      <c r="B143" s="12"/>
      <c r="C143" s="14"/>
      <c r="D143" s="13"/>
      <c r="E143" s="18"/>
      <c r="I143" s="61"/>
      <c r="J143" s="19"/>
      <c r="K143" s="26"/>
      <c r="L143" s="20" t="s">
        <v>4</v>
      </c>
    </row>
    <row r="144" spans="1:12" s="10" customFormat="1" ht="20.100000000000001" customHeight="1">
      <c r="A144" s="40"/>
      <c r="B144" s="12"/>
      <c r="C144" s="14"/>
      <c r="D144" s="13"/>
      <c r="E144" s="18"/>
      <c r="I144" s="15"/>
      <c r="J144" s="20" t="s">
        <v>324</v>
      </c>
      <c r="K144" s="26"/>
      <c r="L144" s="20" t="s">
        <v>114</v>
      </c>
    </row>
    <row r="145" spans="1:12" s="10" customFormat="1" ht="20.100000000000001" customHeight="1">
      <c r="A145" s="41" t="s">
        <v>89</v>
      </c>
      <c r="B145" s="21" t="s">
        <v>90</v>
      </c>
      <c r="C145" s="22" t="e">
        <f>SUMIF(#REF!,หมายเหตุ!$B145,#REF!)-SUMIF(#REF!,$B145,#REF!)</f>
        <v>#REF!</v>
      </c>
      <c r="D145" s="23" t="e">
        <f>SUMIF(#REF!,$B145,#REF!)-SUMIF(#REF!,หมายเหตุ!$B145,#REF!)</f>
        <v>#REF!</v>
      </c>
      <c r="E145" s="85" t="s">
        <v>89</v>
      </c>
      <c r="I145" s="74"/>
      <c r="J145" s="25">
        <v>0</v>
      </c>
      <c r="K145" s="26"/>
      <c r="L145" s="25">
        <v>118012</v>
      </c>
    </row>
    <row r="146" spans="1:12" s="10" customFormat="1" ht="20.100000000000001" customHeight="1" thickBot="1">
      <c r="A146" s="7"/>
      <c r="B146" s="8"/>
      <c r="C146" s="9"/>
      <c r="D146" s="7"/>
      <c r="E146" s="38" t="s">
        <v>91</v>
      </c>
      <c r="I146" s="66"/>
      <c r="J146" s="68">
        <f>SUM(J145:J145)</f>
        <v>0</v>
      </c>
      <c r="K146" s="26"/>
      <c r="L146" s="68">
        <f>SUM(L145:L145)</f>
        <v>118012</v>
      </c>
    </row>
    <row r="147" spans="1:12" s="10" customFormat="1" ht="20.100000000000001" customHeight="1" thickTop="1">
      <c r="A147" s="7"/>
      <c r="B147" s="8"/>
      <c r="C147" s="9"/>
      <c r="D147" s="7"/>
      <c r="E147" s="18"/>
      <c r="F147" s="70"/>
      <c r="G147" s="26"/>
      <c r="H147" s="70"/>
      <c r="I147" s="66"/>
      <c r="J147" s="25"/>
      <c r="K147" s="80"/>
      <c r="L147" s="81"/>
    </row>
    <row r="148" spans="1:12" s="10" customFormat="1" ht="20.100000000000001" customHeight="1">
      <c r="A148" s="7"/>
      <c r="B148" s="8"/>
      <c r="C148" s="9"/>
      <c r="D148" s="7"/>
      <c r="E148" s="18"/>
      <c r="F148" s="70"/>
      <c r="G148" s="26"/>
      <c r="H148" s="70"/>
      <c r="I148" s="66"/>
      <c r="J148" s="25"/>
      <c r="K148" s="80"/>
      <c r="L148" s="81"/>
    </row>
    <row r="149" spans="1:12" s="10" customFormat="1" ht="20.100000000000001" customHeight="1">
      <c r="A149" s="7"/>
      <c r="B149" s="8"/>
      <c r="C149" s="9"/>
      <c r="D149" s="7"/>
      <c r="E149" s="18"/>
      <c r="F149" s="70"/>
      <c r="G149" s="26"/>
      <c r="H149" s="70"/>
      <c r="I149" s="66"/>
      <c r="J149" s="25"/>
      <c r="K149" s="80"/>
      <c r="L149" s="81"/>
    </row>
    <row r="150" spans="1:12" s="10" customFormat="1" ht="20.100000000000001" customHeight="1">
      <c r="A150" s="7"/>
      <c r="B150" s="8"/>
      <c r="C150" s="9"/>
      <c r="D150" s="7"/>
      <c r="E150" s="18"/>
      <c r="F150" s="70"/>
      <c r="G150" s="26"/>
      <c r="H150" s="70"/>
      <c r="I150" s="66"/>
      <c r="J150" s="25"/>
      <c r="K150" s="80"/>
      <c r="L150" s="81"/>
    </row>
    <row r="151" spans="1:12" s="10" customFormat="1" ht="20.100000000000001" customHeight="1">
      <c r="A151" s="7"/>
      <c r="B151" s="8"/>
      <c r="C151" s="9"/>
      <c r="D151" s="7"/>
      <c r="E151" s="18"/>
      <c r="F151" s="70"/>
      <c r="G151" s="26"/>
      <c r="H151" s="70"/>
      <c r="I151" s="66"/>
      <c r="J151" s="25"/>
      <c r="K151" s="80"/>
      <c r="L151" s="81"/>
    </row>
    <row r="152" spans="1:12" s="10" customFormat="1" ht="20.100000000000001" customHeight="1">
      <c r="A152" s="7"/>
      <c r="B152" s="8"/>
      <c r="C152" s="9"/>
      <c r="D152" s="7"/>
      <c r="E152" s="18"/>
      <c r="F152" s="70"/>
      <c r="G152" s="26"/>
      <c r="H152" s="70"/>
      <c r="I152" s="66"/>
      <c r="J152" s="25"/>
      <c r="K152" s="80"/>
      <c r="L152" s="208">
        <v>19</v>
      </c>
    </row>
    <row r="153" spans="1:12" s="10" customFormat="1" ht="20.100000000000001" customHeight="1">
      <c r="A153" s="7"/>
      <c r="B153" s="8"/>
      <c r="C153" s="9"/>
      <c r="D153" s="7"/>
      <c r="E153" s="216" t="s">
        <v>328</v>
      </c>
      <c r="F153" s="216"/>
      <c r="G153" s="216"/>
      <c r="H153" s="216"/>
      <c r="I153" s="216"/>
      <c r="J153" s="216"/>
      <c r="K153" s="216"/>
      <c r="L153" s="216"/>
    </row>
    <row r="154" spans="1:12" s="10" customFormat="1" ht="20.100000000000001" customHeight="1">
      <c r="A154" s="7"/>
      <c r="B154" s="8"/>
      <c r="C154" s="9"/>
      <c r="D154" s="7"/>
      <c r="E154" s="216" t="s">
        <v>2</v>
      </c>
      <c r="F154" s="216"/>
      <c r="G154" s="216"/>
      <c r="H154" s="216"/>
      <c r="I154" s="216"/>
      <c r="J154" s="216"/>
      <c r="K154" s="216"/>
      <c r="L154" s="216"/>
    </row>
    <row r="155" spans="1:12" s="10" customFormat="1" ht="20.100000000000001" customHeight="1">
      <c r="A155" s="7"/>
      <c r="B155" s="8"/>
      <c r="C155" s="9"/>
      <c r="D155" s="7"/>
      <c r="E155" s="216" t="s">
        <v>325</v>
      </c>
      <c r="F155" s="216"/>
      <c r="G155" s="216"/>
      <c r="H155" s="216"/>
      <c r="I155" s="216"/>
      <c r="J155" s="216"/>
      <c r="K155" s="216"/>
      <c r="L155" s="216"/>
    </row>
    <row r="156" spans="1:12" s="10" customFormat="1" ht="20.100000000000001" customHeight="1">
      <c r="A156" s="7"/>
      <c r="B156" s="8"/>
      <c r="C156" s="9"/>
      <c r="D156" s="7"/>
      <c r="E156" s="18"/>
      <c r="F156" s="70"/>
      <c r="G156" s="26"/>
      <c r="H156" s="70"/>
      <c r="I156" s="66"/>
      <c r="J156" s="25"/>
      <c r="K156" s="80"/>
      <c r="L156" s="81"/>
    </row>
    <row r="157" spans="1:12" s="10" customFormat="1" ht="20.100000000000001" customHeight="1">
      <c r="A157" s="11"/>
      <c r="B157" s="12"/>
      <c r="C157" s="14"/>
      <c r="D157" s="13"/>
      <c r="E157" s="38" t="s">
        <v>373</v>
      </c>
      <c r="F157" s="39"/>
      <c r="G157" s="26"/>
      <c r="H157" s="39"/>
      <c r="I157" s="61"/>
      <c r="J157" s="20"/>
      <c r="K157" s="15"/>
      <c r="L157" s="19"/>
    </row>
    <row r="158" spans="1:12" s="10" customFormat="1" ht="20.100000000000001" customHeight="1">
      <c r="A158" s="40"/>
      <c r="B158" s="12"/>
      <c r="C158" s="14"/>
      <c r="D158" s="13"/>
      <c r="E158" s="18"/>
      <c r="I158" s="61"/>
      <c r="J158" s="19"/>
      <c r="K158" s="26"/>
      <c r="L158" s="20" t="s">
        <v>4</v>
      </c>
    </row>
    <row r="159" spans="1:12" s="10" customFormat="1" ht="20.100000000000001" customHeight="1">
      <c r="A159" s="40"/>
      <c r="B159" s="12"/>
      <c r="C159" s="14"/>
      <c r="D159" s="13"/>
      <c r="E159" s="18"/>
      <c r="I159" s="15"/>
      <c r="J159" s="20" t="s">
        <v>324</v>
      </c>
      <c r="K159" s="26"/>
      <c r="L159" s="20" t="s">
        <v>114</v>
      </c>
    </row>
    <row r="160" spans="1:12" s="10" customFormat="1" ht="20.100000000000001" customHeight="1">
      <c r="A160" s="40"/>
      <c r="B160" s="12"/>
      <c r="C160" s="14"/>
      <c r="D160" s="13"/>
      <c r="E160" s="24" t="s">
        <v>366</v>
      </c>
      <c r="I160" s="15"/>
      <c r="J160" s="29">
        <v>1879200</v>
      </c>
      <c r="K160" s="26"/>
      <c r="L160" s="20">
        <v>0</v>
      </c>
    </row>
    <row r="161" spans="1:12" s="10" customFormat="1" ht="20.100000000000001" customHeight="1">
      <c r="A161" s="41" t="s">
        <v>92</v>
      </c>
      <c r="B161" s="21" t="s">
        <v>93</v>
      </c>
      <c r="C161" s="22" t="e">
        <f>SUMIF(#REF!,หมายเหตุ!$B161,#REF!)-SUMIF(#REF!,$B161,#REF!)</f>
        <v>#REF!</v>
      </c>
      <c r="D161" s="23" t="e">
        <f>SUMIF(#REF!,$B161,#REF!)-SUMIF(#REF!,หมายเหตุ!$B161,#REF!)</f>
        <v>#REF!</v>
      </c>
      <c r="E161" s="28" t="s">
        <v>86</v>
      </c>
      <c r="I161" s="45"/>
      <c r="J161" s="29">
        <v>6686.6</v>
      </c>
      <c r="K161" s="26"/>
      <c r="L161" s="29">
        <v>6814</v>
      </c>
    </row>
    <row r="162" spans="1:12" s="10" customFormat="1" ht="20.100000000000001" customHeight="1">
      <c r="A162" s="41" t="s">
        <v>94</v>
      </c>
      <c r="B162" s="21" t="s">
        <v>95</v>
      </c>
      <c r="C162" s="22" t="e">
        <f>SUMIF(#REF!,หมายเหตุ!$B162,#REF!)-SUMIF(#REF!,$B162,#REF!)</f>
        <v>#REF!</v>
      </c>
      <c r="D162" s="23" t="e">
        <f>SUMIF(#REF!,$B162,#REF!)-SUMIF(#REF!,หมายเหตุ!$B162,#REF!)</f>
        <v>#REF!</v>
      </c>
      <c r="E162" s="28" t="s">
        <v>87</v>
      </c>
      <c r="I162" s="45"/>
      <c r="J162" s="29">
        <v>19378.02</v>
      </c>
      <c r="K162" s="26"/>
      <c r="L162" s="43">
        <v>16925.060000000001</v>
      </c>
    </row>
    <row r="163" spans="1:12" s="10" customFormat="1" ht="20.100000000000001" customHeight="1">
      <c r="A163" s="41"/>
      <c r="B163" s="21"/>
      <c r="C163" s="22"/>
      <c r="D163" s="23"/>
      <c r="E163" s="28" t="s">
        <v>367</v>
      </c>
      <c r="I163" s="45"/>
      <c r="J163" s="29">
        <v>18000</v>
      </c>
      <c r="K163" s="26"/>
      <c r="L163" s="84">
        <v>0</v>
      </c>
    </row>
    <row r="164" spans="1:12" s="10" customFormat="1" ht="20.100000000000001" customHeight="1" thickBot="1">
      <c r="A164" s="41" t="s">
        <v>96</v>
      </c>
      <c r="B164" s="21" t="s">
        <v>97</v>
      </c>
      <c r="C164" s="22" t="e">
        <f>SUMIF(#REF!,หมายเหตุ!$B164,#REF!)-SUMIF(#REF!,$B164,#REF!)</f>
        <v>#REF!</v>
      </c>
      <c r="D164" s="23" t="e">
        <f>SUMIF(#REF!,$B164,#REF!)-SUMIF(#REF!,หมายเหตุ!$B164,#REF!)</f>
        <v>#REF!</v>
      </c>
      <c r="E164" s="42" t="s">
        <v>88</v>
      </c>
      <c r="I164" s="45"/>
      <c r="J164" s="33">
        <f>SUM(J160:J163)</f>
        <v>1923264.62</v>
      </c>
      <c r="K164" s="88"/>
      <c r="L164" s="179">
        <f>SUM(L161:L162)</f>
        <v>23739.06</v>
      </c>
    </row>
    <row r="165" spans="1:12" s="10" customFormat="1" ht="20.100000000000001" customHeight="1" thickTop="1">
      <c r="A165" s="41"/>
      <c r="B165" s="21"/>
      <c r="C165" s="22"/>
      <c r="D165" s="23"/>
      <c r="E165" s="42"/>
      <c r="I165" s="45"/>
      <c r="J165" s="43"/>
      <c r="K165" s="88"/>
      <c r="L165" s="43"/>
    </row>
    <row r="166" spans="1:12" s="10" customFormat="1" ht="20.100000000000001" customHeight="1">
      <c r="A166" s="41"/>
      <c r="B166" s="21"/>
      <c r="C166" s="22"/>
      <c r="D166" s="23"/>
      <c r="E166" s="89" t="s">
        <v>407</v>
      </c>
      <c r="F166" s="39"/>
      <c r="G166" s="42"/>
      <c r="H166" s="39"/>
      <c r="I166" s="61"/>
      <c r="J166" s="19"/>
      <c r="L166" s="19"/>
    </row>
    <row r="167" spans="1:12" s="10" customFormat="1" ht="20.100000000000001" customHeight="1">
      <c r="A167" s="41"/>
      <c r="B167" s="21"/>
      <c r="C167" s="22"/>
      <c r="D167" s="23"/>
      <c r="E167" s="18"/>
      <c r="I167" s="61"/>
      <c r="J167" s="19"/>
      <c r="L167" s="20" t="s">
        <v>4</v>
      </c>
    </row>
    <row r="168" spans="1:12" s="10" customFormat="1" ht="20.100000000000001" customHeight="1">
      <c r="A168" s="41"/>
      <c r="B168" s="21"/>
      <c r="C168" s="22"/>
      <c r="D168" s="23"/>
      <c r="E168" s="18"/>
      <c r="I168" s="15"/>
      <c r="J168" s="20" t="s">
        <v>324</v>
      </c>
      <c r="K168" s="15"/>
      <c r="L168" s="20" t="s">
        <v>114</v>
      </c>
    </row>
    <row r="169" spans="1:12" s="10" customFormat="1" ht="20.100000000000001" customHeight="1">
      <c r="A169" s="41"/>
      <c r="B169" s="21"/>
      <c r="C169" s="22"/>
      <c r="D169" s="23"/>
      <c r="E169" s="24" t="s">
        <v>368</v>
      </c>
      <c r="I169" s="45"/>
      <c r="J169" s="29">
        <v>58</v>
      </c>
      <c r="K169" s="15"/>
      <c r="L169" s="20">
        <v>0</v>
      </c>
    </row>
    <row r="170" spans="1:12" s="10" customFormat="1" ht="20.100000000000001" customHeight="1">
      <c r="A170" s="41"/>
      <c r="B170" s="21"/>
      <c r="C170" s="22"/>
      <c r="D170" s="23"/>
      <c r="E170" s="24" t="s">
        <v>105</v>
      </c>
      <c r="I170" s="74"/>
      <c r="J170" s="25">
        <v>38937.660000000003</v>
      </c>
      <c r="K170" s="26"/>
      <c r="L170" s="25">
        <v>109640</v>
      </c>
    </row>
    <row r="171" spans="1:12" s="10" customFormat="1" ht="20.100000000000001" customHeight="1">
      <c r="A171" s="41"/>
      <c r="B171" s="21"/>
      <c r="C171" s="22"/>
      <c r="D171" s="23"/>
      <c r="E171" s="90" t="s">
        <v>108</v>
      </c>
      <c r="I171" s="74"/>
      <c r="J171" s="25">
        <v>86075</v>
      </c>
      <c r="K171" s="26"/>
      <c r="L171" s="25">
        <v>61937</v>
      </c>
    </row>
    <row r="172" spans="1:12" s="10" customFormat="1" ht="20.100000000000001" customHeight="1">
      <c r="A172" s="41"/>
      <c r="B172" s="21"/>
      <c r="C172" s="22"/>
      <c r="D172" s="23"/>
      <c r="E172" s="90" t="s">
        <v>369</v>
      </c>
      <c r="I172" s="74"/>
      <c r="J172" s="25">
        <v>5300</v>
      </c>
      <c r="K172" s="26"/>
      <c r="L172" s="25">
        <v>5300</v>
      </c>
    </row>
    <row r="173" spans="1:12" s="10" customFormat="1" ht="20.100000000000001" customHeight="1" thickBot="1">
      <c r="A173" s="41"/>
      <c r="B173" s="21"/>
      <c r="C173" s="22"/>
      <c r="D173" s="23"/>
      <c r="E173" s="73" t="s">
        <v>109</v>
      </c>
      <c r="I173" s="45"/>
      <c r="J173" s="33">
        <f>SUM(J169:J172)</f>
        <v>130370.66</v>
      </c>
      <c r="K173" s="91"/>
      <c r="L173" s="33">
        <f>SUM(L169:L172)</f>
        <v>176877</v>
      </c>
    </row>
    <row r="174" spans="1:12" s="10" customFormat="1" ht="20.100000000000001" customHeight="1" thickTop="1">
      <c r="A174" s="41"/>
      <c r="B174" s="21"/>
      <c r="C174" s="22"/>
      <c r="D174" s="23"/>
      <c r="E174" s="42"/>
      <c r="I174" s="45"/>
      <c r="J174" s="43"/>
      <c r="K174" s="88"/>
      <c r="L174" s="43"/>
    </row>
    <row r="175" spans="1:12" s="10" customFormat="1" ht="20.100000000000001" customHeight="1">
      <c r="A175" s="41"/>
      <c r="B175" s="21"/>
      <c r="C175" s="22"/>
      <c r="D175" s="23"/>
      <c r="E175" s="38" t="s">
        <v>408</v>
      </c>
      <c r="F175" s="29"/>
      <c r="G175" s="26"/>
      <c r="H175" s="29"/>
      <c r="I175" s="45"/>
      <c r="J175" s="92"/>
      <c r="K175" s="93"/>
      <c r="L175" s="19"/>
    </row>
    <row r="176" spans="1:12" s="10" customFormat="1" ht="20.100000000000001" customHeight="1">
      <c r="A176" s="41"/>
      <c r="B176" s="21"/>
      <c r="C176" s="22"/>
      <c r="D176" s="23"/>
      <c r="E176" s="28"/>
      <c r="I176" s="45"/>
      <c r="J176" s="19"/>
      <c r="K176" s="26"/>
      <c r="L176" s="20" t="s">
        <v>4</v>
      </c>
    </row>
    <row r="177" spans="1:12" s="10" customFormat="1" ht="20.100000000000001" customHeight="1">
      <c r="A177" s="41"/>
      <c r="B177" s="21"/>
      <c r="C177" s="22"/>
      <c r="D177" s="23"/>
      <c r="E177" s="28"/>
      <c r="I177" s="45"/>
      <c r="J177" s="20" t="s">
        <v>324</v>
      </c>
      <c r="K177" s="26"/>
      <c r="L177" s="20" t="s">
        <v>114</v>
      </c>
    </row>
    <row r="178" spans="1:12" s="10" customFormat="1" ht="20.100000000000001" customHeight="1">
      <c r="A178" s="41"/>
      <c r="B178" s="21"/>
      <c r="C178" s="22"/>
      <c r="D178" s="23"/>
      <c r="E178" s="28" t="s">
        <v>98</v>
      </c>
      <c r="I178" s="45"/>
      <c r="J178" s="177">
        <v>1678542.55</v>
      </c>
      <c r="K178" s="26"/>
      <c r="L178" s="177">
        <v>2493210.81</v>
      </c>
    </row>
    <row r="179" spans="1:12" s="10" customFormat="1" ht="20.100000000000001" customHeight="1">
      <c r="A179" s="41"/>
      <c r="B179" s="21"/>
      <c r="C179" s="22"/>
      <c r="D179" s="23"/>
      <c r="E179" s="42" t="s">
        <v>110</v>
      </c>
      <c r="I179" s="45"/>
      <c r="J179" s="20">
        <v>1678542.55</v>
      </c>
      <c r="K179" s="94"/>
      <c r="L179" s="20">
        <f>SUM(L178)</f>
        <v>2493210.81</v>
      </c>
    </row>
    <row r="180" spans="1:12" s="10" customFormat="1" ht="20.100000000000001" customHeight="1">
      <c r="A180" s="41"/>
      <c r="B180" s="21"/>
      <c r="C180" s="22"/>
      <c r="D180" s="23"/>
      <c r="E180" s="28" t="s">
        <v>351</v>
      </c>
      <c r="I180" s="45"/>
      <c r="J180" s="29">
        <v>-830961.63</v>
      </c>
      <c r="K180" s="26"/>
      <c r="L180" s="29">
        <v>-814668.26</v>
      </c>
    </row>
    <row r="181" spans="1:12" s="10" customFormat="1" ht="20.100000000000001" customHeight="1" thickBot="1">
      <c r="A181" s="41"/>
      <c r="B181" s="21"/>
      <c r="C181" s="22"/>
      <c r="D181" s="23"/>
      <c r="E181" s="42" t="s">
        <v>111</v>
      </c>
      <c r="I181" s="45"/>
      <c r="J181" s="33">
        <f>SUM(J179:J180)</f>
        <v>847580.92</v>
      </c>
      <c r="K181" s="88"/>
      <c r="L181" s="95">
        <v>1678542.55</v>
      </c>
    </row>
    <row r="182" spans="1:12" s="10" customFormat="1" ht="20.100000000000001" customHeight="1" thickTop="1">
      <c r="A182" s="41"/>
      <c r="B182" s="21"/>
      <c r="C182" s="22"/>
      <c r="D182" s="23"/>
      <c r="E182" s="28" t="s">
        <v>352</v>
      </c>
      <c r="F182" s="29"/>
      <c r="G182" s="26"/>
      <c r="H182" s="29"/>
      <c r="I182" s="45"/>
      <c r="J182" s="92"/>
      <c r="K182" s="93"/>
      <c r="L182" s="19"/>
    </row>
    <row r="183" spans="1:12" s="10" customFormat="1" ht="20.100000000000001" customHeight="1">
      <c r="A183" s="41"/>
      <c r="B183" s="21"/>
      <c r="C183" s="22"/>
      <c r="D183" s="23"/>
      <c r="E183" s="28"/>
      <c r="F183" s="29"/>
      <c r="G183" s="26"/>
      <c r="H183" s="29"/>
      <c r="I183" s="45"/>
      <c r="J183" s="92"/>
      <c r="K183" s="93"/>
      <c r="L183" s="19"/>
    </row>
    <row r="184" spans="1:12" s="10" customFormat="1" ht="20.100000000000001" customHeight="1">
      <c r="A184" s="41"/>
      <c r="B184" s="21"/>
      <c r="C184" s="22"/>
      <c r="D184" s="23"/>
      <c r="E184" s="19"/>
      <c r="F184" s="70" t="s">
        <v>112</v>
      </c>
      <c r="G184" s="96"/>
      <c r="H184" s="219" t="s">
        <v>113</v>
      </c>
      <c r="I184" s="219"/>
      <c r="J184" s="219"/>
      <c r="K184" s="97"/>
      <c r="L184" s="66" t="s">
        <v>22</v>
      </c>
    </row>
    <row r="185" spans="1:12" s="10" customFormat="1" ht="20.100000000000001" customHeight="1">
      <c r="A185" s="41"/>
      <c r="B185" s="21"/>
      <c r="C185" s="22"/>
      <c r="D185" s="23"/>
      <c r="E185" s="98" t="s">
        <v>100</v>
      </c>
      <c r="F185" s="99"/>
      <c r="G185" s="99"/>
      <c r="H185" s="100" t="s">
        <v>409</v>
      </c>
      <c r="I185" s="101"/>
      <c r="J185" s="101"/>
      <c r="K185" s="101"/>
      <c r="L185" s="102"/>
    </row>
    <row r="186" spans="1:12" s="10" customFormat="1" ht="20.100000000000001" customHeight="1">
      <c r="A186" s="41"/>
      <c r="B186" s="21"/>
      <c r="C186" s="22"/>
      <c r="D186" s="23"/>
      <c r="E186" s="28" t="s">
        <v>99</v>
      </c>
      <c r="F186" s="29"/>
      <c r="G186" s="26"/>
      <c r="H186" s="29"/>
      <c r="I186" s="45"/>
      <c r="J186" s="92"/>
      <c r="K186" s="93"/>
      <c r="L186" s="103"/>
    </row>
    <row r="187" spans="1:12" s="10" customFormat="1" ht="20.100000000000001" customHeight="1">
      <c r="A187" s="41"/>
      <c r="B187" s="21"/>
      <c r="C187" s="22"/>
      <c r="D187" s="23"/>
      <c r="E187" s="28" t="s">
        <v>353</v>
      </c>
      <c r="F187" s="177">
        <v>830961.63</v>
      </c>
      <c r="G187" s="26"/>
      <c r="H187" s="177">
        <v>847580.92</v>
      </c>
      <c r="I187" s="45"/>
      <c r="J187" s="194">
        <v>0</v>
      </c>
      <c r="K187" s="93"/>
      <c r="L187" s="50">
        <v>1678542.55</v>
      </c>
    </row>
    <row r="188" spans="1:12" s="10" customFormat="1" ht="20.100000000000001" customHeight="1">
      <c r="A188" s="41"/>
      <c r="B188" s="21"/>
      <c r="C188" s="22"/>
      <c r="D188" s="23"/>
      <c r="E188" s="42" t="s">
        <v>354</v>
      </c>
      <c r="F188" s="84">
        <f>SUM(F187)</f>
        <v>830961.63</v>
      </c>
      <c r="G188" s="195"/>
      <c r="H188" s="84">
        <f>SUM(H187)</f>
        <v>847580.92</v>
      </c>
      <c r="I188" s="196"/>
      <c r="J188" s="197">
        <v>0</v>
      </c>
      <c r="K188" s="198"/>
      <c r="L188" s="199">
        <f>SUM(L187)</f>
        <v>1678542.55</v>
      </c>
    </row>
    <row r="189" spans="1:12" s="10" customFormat="1" ht="20.100000000000001" customHeight="1">
      <c r="A189" s="41"/>
      <c r="B189" s="21"/>
      <c r="C189" s="22"/>
      <c r="D189" s="23"/>
      <c r="E189" s="42" t="s">
        <v>355</v>
      </c>
      <c r="F189" s="84">
        <f>SUM(F188)</f>
        <v>830961.63</v>
      </c>
      <c r="G189" s="195"/>
      <c r="H189" s="84">
        <f>SUM(H188)</f>
        <v>847580.92</v>
      </c>
      <c r="I189" s="196"/>
      <c r="J189" s="197">
        <v>0</v>
      </c>
      <c r="K189" s="198"/>
      <c r="L189" s="199">
        <f>SUM(L188)</f>
        <v>1678542.55</v>
      </c>
    </row>
    <row r="190" spans="1:12" s="10" customFormat="1" ht="20.100000000000001" customHeight="1">
      <c r="A190" s="41"/>
      <c r="B190" s="21"/>
      <c r="C190" s="22"/>
      <c r="D190" s="23"/>
      <c r="E190" s="42"/>
      <c r="F190" s="34"/>
      <c r="G190" s="195"/>
      <c r="H190" s="34"/>
      <c r="I190" s="196"/>
      <c r="J190" s="200"/>
      <c r="K190" s="198"/>
      <c r="L190" s="209">
        <v>20</v>
      </c>
    </row>
    <row r="191" spans="1:12" s="10" customFormat="1" ht="20.100000000000001" customHeight="1">
      <c r="A191" s="62"/>
      <c r="B191" s="21"/>
      <c r="C191" s="22"/>
      <c r="D191" s="23"/>
      <c r="E191" s="216" t="s">
        <v>328</v>
      </c>
      <c r="F191" s="216"/>
      <c r="G191" s="216"/>
      <c r="H191" s="216"/>
      <c r="I191" s="216"/>
      <c r="J191" s="216"/>
      <c r="K191" s="216"/>
      <c r="L191" s="216"/>
    </row>
    <row r="192" spans="1:12" s="10" customFormat="1" ht="20.100000000000001" customHeight="1">
      <c r="A192" s="62"/>
      <c r="B192" s="21"/>
      <c r="C192" s="22"/>
      <c r="D192" s="23"/>
      <c r="E192" s="216" t="s">
        <v>2</v>
      </c>
      <c r="F192" s="216"/>
      <c r="G192" s="216"/>
      <c r="H192" s="216"/>
      <c r="I192" s="216"/>
      <c r="J192" s="216"/>
      <c r="K192" s="216"/>
      <c r="L192" s="216"/>
    </row>
    <row r="193" spans="1:12" s="10" customFormat="1" ht="20.100000000000001" customHeight="1">
      <c r="A193" s="62"/>
      <c r="B193" s="21"/>
      <c r="C193" s="22"/>
      <c r="D193" s="23"/>
      <c r="E193" s="216" t="s">
        <v>325</v>
      </c>
      <c r="F193" s="216"/>
      <c r="G193" s="216"/>
      <c r="H193" s="216"/>
      <c r="I193" s="216"/>
      <c r="J193" s="216"/>
      <c r="K193" s="216"/>
      <c r="L193" s="216"/>
    </row>
    <row r="194" spans="1:12" s="10" customFormat="1" ht="20.100000000000001" customHeight="1">
      <c r="A194" s="62"/>
      <c r="B194" s="21"/>
      <c r="C194" s="22"/>
      <c r="D194" s="23"/>
      <c r="E194" s="73"/>
      <c r="I194" s="45"/>
      <c r="J194" s="34"/>
      <c r="K194" s="91"/>
      <c r="L194" s="34"/>
    </row>
    <row r="195" spans="1:12" s="10" customFormat="1" ht="20.100000000000001" customHeight="1">
      <c r="A195" s="11"/>
      <c r="B195" s="12"/>
      <c r="C195" s="14"/>
      <c r="D195" s="13"/>
      <c r="E195" s="38" t="s">
        <v>356</v>
      </c>
      <c r="F195" s="39"/>
      <c r="G195" s="42"/>
      <c r="H195" s="39"/>
      <c r="I195" s="61"/>
      <c r="J195" s="19"/>
      <c r="L195" s="19"/>
    </row>
    <row r="196" spans="1:12" s="10" customFormat="1" ht="20.100000000000001" customHeight="1">
      <c r="A196" s="40"/>
      <c r="B196" s="12"/>
      <c r="C196" s="14"/>
      <c r="D196" s="13"/>
      <c r="E196" s="18"/>
      <c r="I196" s="61"/>
      <c r="J196" s="19"/>
      <c r="L196" s="20" t="s">
        <v>4</v>
      </c>
    </row>
    <row r="197" spans="1:12" s="10" customFormat="1" ht="20.100000000000001" customHeight="1">
      <c r="A197" s="40"/>
      <c r="B197" s="12"/>
      <c r="C197" s="14"/>
      <c r="D197" s="13"/>
      <c r="E197" s="18"/>
      <c r="I197" s="15"/>
      <c r="J197" s="20" t="s">
        <v>324</v>
      </c>
      <c r="K197" s="15"/>
      <c r="L197" s="20" t="s">
        <v>114</v>
      </c>
    </row>
    <row r="198" spans="1:12" s="10" customFormat="1" ht="20.100000000000001" customHeight="1">
      <c r="A198" s="41" t="s">
        <v>101</v>
      </c>
      <c r="B198" s="21" t="s">
        <v>102</v>
      </c>
      <c r="C198" s="22" t="e">
        <f>SUMIF(#REF!,หมายเหตุ!$B198,#REF!)-SUMIF(#REF!,$B198,#REF!)</f>
        <v>#REF!</v>
      </c>
      <c r="D198" s="23" t="e">
        <f>SUMIF(#REF!,$B198,#REF!)-SUMIF(#REF!,หมายเหตุ!$B198,#REF!)</f>
        <v>#REF!</v>
      </c>
      <c r="E198" s="24" t="s">
        <v>108</v>
      </c>
      <c r="I198" s="74"/>
      <c r="J198" s="25">
        <v>96125</v>
      </c>
      <c r="K198" s="26">
        <v>34750</v>
      </c>
      <c r="L198" s="25">
        <v>34750</v>
      </c>
    </row>
    <row r="199" spans="1:12" s="10" customFormat="1" ht="20.100000000000001" customHeight="1" thickBot="1">
      <c r="A199" s="62" t="s">
        <v>103</v>
      </c>
      <c r="B199" s="21" t="s">
        <v>104</v>
      </c>
      <c r="C199" s="22" t="e">
        <f>SUMIF(#REF!,หมายเหตุ!$B199,#REF!)-SUMIF(#REF!,$B199,#REF!)</f>
        <v>#REF!</v>
      </c>
      <c r="D199" s="23" t="e">
        <f>SUMIF(#REF!,$B199,#REF!)-SUMIF(#REF!,หมายเหตุ!$B199,#REF!)</f>
        <v>#REF!</v>
      </c>
      <c r="E199" s="73" t="s">
        <v>115</v>
      </c>
      <c r="I199" s="45"/>
      <c r="J199" s="33">
        <f>SUM(J198:J198)</f>
        <v>96125</v>
      </c>
      <c r="K199" s="91"/>
      <c r="L199" s="33">
        <f>SUM(L198:L198)</f>
        <v>34750</v>
      </c>
    </row>
    <row r="200" spans="1:12" s="10" customFormat="1" ht="20.100000000000001" customHeight="1" thickTop="1">
      <c r="A200" s="62"/>
      <c r="B200" s="21"/>
      <c r="C200" s="22"/>
      <c r="D200" s="23"/>
      <c r="E200" s="73"/>
      <c r="I200" s="45"/>
      <c r="J200" s="34"/>
      <c r="K200" s="91"/>
      <c r="L200" s="34"/>
    </row>
    <row r="201" spans="1:12" s="10" customFormat="1" ht="20.100000000000001" customHeight="1">
      <c r="A201" s="41" t="s">
        <v>106</v>
      </c>
      <c r="B201" s="21" t="s">
        <v>107</v>
      </c>
      <c r="C201" s="22" t="e">
        <f>SUMIF(#REF!,หมายเหตุ!$B201,#REF!)-SUMIF(#REF!,$B201,#REF!)</f>
        <v>#REF!</v>
      </c>
      <c r="D201" s="23" t="e">
        <f>SUMIF(#REF!,$B201,#REF!)-SUMIF(#REF!,หมายเหตุ!$B201,#REF!)</f>
        <v>#REF!</v>
      </c>
      <c r="E201" s="42" t="s">
        <v>374</v>
      </c>
      <c r="F201" s="39"/>
      <c r="G201" s="42"/>
      <c r="H201" s="39"/>
      <c r="I201" s="38"/>
      <c r="J201" s="19"/>
      <c r="L201" s="172"/>
    </row>
    <row r="202" spans="1:12" s="10" customFormat="1" ht="20.100000000000001" customHeight="1">
      <c r="A202" s="41"/>
      <c r="B202" s="21"/>
      <c r="C202" s="22"/>
      <c r="D202" s="23"/>
      <c r="E202" s="28" t="s">
        <v>380</v>
      </c>
      <c r="F202" s="39"/>
      <c r="G202" s="42"/>
      <c r="H202" s="39"/>
      <c r="I202" s="38"/>
      <c r="J202" s="19"/>
      <c r="L202" s="172"/>
    </row>
    <row r="203" spans="1:12" s="10" customFormat="1" ht="20.100000000000001" customHeight="1">
      <c r="A203" s="41"/>
      <c r="B203" s="21"/>
      <c r="C203" s="22"/>
      <c r="D203" s="23"/>
      <c r="E203" s="28" t="s">
        <v>381</v>
      </c>
      <c r="F203" s="39"/>
      <c r="G203" s="42"/>
      <c r="H203" s="39"/>
      <c r="I203" s="38"/>
      <c r="J203" s="19"/>
      <c r="L203" s="172"/>
    </row>
    <row r="204" spans="1:12" s="10" customFormat="1" ht="20.100000000000001" customHeight="1">
      <c r="A204" s="41"/>
      <c r="B204" s="21"/>
      <c r="C204" s="22"/>
      <c r="D204" s="23"/>
      <c r="E204" s="28" t="s">
        <v>382</v>
      </c>
      <c r="F204" s="39"/>
      <c r="G204" s="42"/>
      <c r="H204" s="39"/>
      <c r="I204" s="38"/>
      <c r="J204" s="19"/>
      <c r="L204" s="172"/>
    </row>
    <row r="205" spans="1:12" s="10" customFormat="1" ht="20.100000000000001" customHeight="1">
      <c r="A205" s="41"/>
      <c r="B205" s="21"/>
      <c r="C205" s="22"/>
      <c r="D205" s="23"/>
      <c r="E205" s="28"/>
      <c r="F205" s="39"/>
      <c r="G205" s="42"/>
      <c r="H205" s="39"/>
      <c r="I205" s="38"/>
      <c r="J205" s="19"/>
      <c r="L205" s="20" t="s">
        <v>4</v>
      </c>
    </row>
    <row r="206" spans="1:12" s="10" customFormat="1" ht="20.100000000000001" customHeight="1">
      <c r="A206" s="41"/>
      <c r="B206" s="21"/>
      <c r="C206" s="22"/>
      <c r="D206" s="23"/>
      <c r="E206" s="28"/>
      <c r="F206" s="39"/>
      <c r="G206" s="42"/>
      <c r="H206" s="39"/>
      <c r="I206" s="38"/>
      <c r="J206" s="20" t="s">
        <v>324</v>
      </c>
      <c r="K206" s="15"/>
      <c r="L206" s="20" t="s">
        <v>114</v>
      </c>
    </row>
    <row r="207" spans="1:12" s="10" customFormat="1" ht="20.100000000000001" customHeight="1">
      <c r="A207" s="41"/>
      <c r="B207" s="21"/>
      <c r="C207" s="22"/>
      <c r="D207" s="23"/>
      <c r="E207" s="28" t="s">
        <v>112</v>
      </c>
      <c r="F207" s="39"/>
      <c r="G207" s="42"/>
      <c r="H207" s="39"/>
      <c r="I207" s="38"/>
      <c r="J207" s="25">
        <v>515192.84</v>
      </c>
      <c r="K207" s="26">
        <v>34750</v>
      </c>
      <c r="L207" s="25">
        <v>2509.15</v>
      </c>
    </row>
    <row r="208" spans="1:12" s="10" customFormat="1" ht="20.100000000000001" customHeight="1" thickBot="1">
      <c r="A208" s="41"/>
      <c r="B208" s="21"/>
      <c r="C208" s="22"/>
      <c r="D208" s="23"/>
      <c r="E208" s="42" t="s">
        <v>22</v>
      </c>
      <c r="F208" s="39"/>
      <c r="G208" s="42"/>
      <c r="H208" s="39"/>
      <c r="I208" s="38"/>
      <c r="J208" s="174">
        <f>+J207</f>
        <v>515192.84</v>
      </c>
      <c r="K208" s="178"/>
      <c r="L208" s="173">
        <f>+L207</f>
        <v>2509.15</v>
      </c>
    </row>
    <row r="209" spans="1:12" s="10" customFormat="1" ht="20.100000000000001" customHeight="1" thickTop="1">
      <c r="A209" s="41"/>
      <c r="B209" s="21"/>
      <c r="C209" s="22"/>
      <c r="D209" s="23"/>
      <c r="E209" s="42"/>
      <c r="F209" s="39"/>
      <c r="G209" s="42"/>
      <c r="H209" s="39"/>
      <c r="I209" s="38"/>
      <c r="J209" s="19"/>
      <c r="L209" s="172"/>
    </row>
    <row r="210" spans="1:12" s="10" customFormat="1" ht="20.100000000000001" customHeight="1">
      <c r="A210" s="41"/>
      <c r="B210" s="21"/>
      <c r="C210" s="22"/>
      <c r="D210" s="23"/>
      <c r="E210" s="42"/>
      <c r="F210" s="39"/>
      <c r="G210" s="42"/>
      <c r="H210" s="39"/>
      <c r="I210" s="38"/>
      <c r="J210" s="19"/>
      <c r="L210" s="20" t="s">
        <v>4</v>
      </c>
    </row>
    <row r="211" spans="1:12" s="10" customFormat="1" ht="20.100000000000001" customHeight="1">
      <c r="A211" s="41"/>
      <c r="B211" s="21"/>
      <c r="C211" s="22"/>
      <c r="D211" s="23"/>
      <c r="E211" s="176" t="s">
        <v>383</v>
      </c>
      <c r="F211" s="39"/>
      <c r="G211" s="42"/>
      <c r="H211" s="39"/>
      <c r="I211" s="38"/>
      <c r="J211" s="20" t="s">
        <v>324</v>
      </c>
      <c r="K211" s="15"/>
      <c r="L211" s="20" t="s">
        <v>114</v>
      </c>
    </row>
    <row r="212" spans="1:12" s="10" customFormat="1" ht="20.100000000000001" customHeight="1">
      <c r="A212" s="41"/>
      <c r="B212" s="21"/>
      <c r="C212" s="22"/>
      <c r="D212" s="23"/>
      <c r="E212" s="176" t="s">
        <v>384</v>
      </c>
      <c r="F212" s="39"/>
      <c r="G212" s="42"/>
      <c r="H212" s="39"/>
      <c r="I212" s="38"/>
      <c r="J212" s="19">
        <v>742500</v>
      </c>
      <c r="L212" s="180">
        <v>415000</v>
      </c>
    </row>
    <row r="213" spans="1:12" s="10" customFormat="1" ht="20.100000000000001" customHeight="1">
      <c r="A213" s="41"/>
      <c r="B213" s="21"/>
      <c r="C213" s="22"/>
      <c r="D213" s="23"/>
      <c r="E213" s="176" t="s">
        <v>385</v>
      </c>
      <c r="F213" s="39"/>
      <c r="G213" s="42"/>
      <c r="H213" s="39"/>
      <c r="I213" s="38"/>
      <c r="J213" s="19">
        <v>0</v>
      </c>
      <c r="L213" s="180">
        <v>280000</v>
      </c>
    </row>
    <row r="214" spans="1:12" s="10" customFormat="1" ht="20.100000000000001" customHeight="1" thickBot="1">
      <c r="A214" s="41"/>
      <c r="B214" s="21"/>
      <c r="C214" s="22"/>
      <c r="D214" s="23"/>
      <c r="E214" s="42" t="s">
        <v>22</v>
      </c>
      <c r="F214" s="39"/>
      <c r="G214" s="42"/>
      <c r="H214" s="39"/>
      <c r="I214" s="38"/>
      <c r="J214" s="174">
        <f>SUM(J212:J213)</f>
        <v>742500</v>
      </c>
      <c r="K214" s="178"/>
      <c r="L214" s="173">
        <f>SUM(L212:L213)</f>
        <v>695000</v>
      </c>
    </row>
    <row r="215" spans="1:12" s="10" customFormat="1" ht="20.100000000000001" customHeight="1" thickTop="1">
      <c r="A215" s="41"/>
      <c r="B215" s="21"/>
      <c r="C215" s="22"/>
      <c r="D215" s="23"/>
      <c r="E215" s="28" t="s">
        <v>386</v>
      </c>
      <c r="F215" s="39"/>
      <c r="G215" s="42"/>
      <c r="H215" s="39"/>
      <c r="I215" s="38"/>
      <c r="J215" s="19"/>
      <c r="L215" s="172"/>
    </row>
    <row r="216" spans="1:12" s="10" customFormat="1" ht="20.100000000000001" customHeight="1">
      <c r="A216" s="41"/>
      <c r="B216" s="21"/>
      <c r="C216" s="22"/>
      <c r="D216" s="23"/>
      <c r="E216" s="42"/>
      <c r="F216" s="39"/>
      <c r="G216" s="42"/>
      <c r="H216" s="39"/>
      <c r="I216" s="38"/>
      <c r="J216" s="19"/>
      <c r="L216" s="172"/>
    </row>
    <row r="217" spans="1:12" s="10" customFormat="1" ht="20.100000000000001" customHeight="1">
      <c r="A217" s="41"/>
      <c r="B217" s="21"/>
      <c r="C217" s="22"/>
      <c r="D217" s="23"/>
      <c r="E217" s="42" t="s">
        <v>387</v>
      </c>
      <c r="F217" s="39"/>
      <c r="G217" s="42"/>
      <c r="H217" s="39"/>
      <c r="I217" s="38"/>
      <c r="J217" s="19"/>
      <c r="L217" s="172"/>
    </row>
    <row r="218" spans="1:12" s="10" customFormat="1" ht="20.100000000000001" customHeight="1">
      <c r="A218" s="41"/>
      <c r="B218" s="21"/>
      <c r="C218" s="22"/>
      <c r="D218" s="23"/>
      <c r="E218" s="104"/>
      <c r="J218" s="19"/>
      <c r="L218" s="20" t="s">
        <v>4</v>
      </c>
    </row>
    <row r="219" spans="1:12" s="10" customFormat="1" ht="20.100000000000001" customHeight="1">
      <c r="A219" s="41"/>
      <c r="B219" s="21"/>
      <c r="C219" s="22"/>
      <c r="D219" s="23"/>
      <c r="E219" s="105"/>
      <c r="J219" s="106" t="s">
        <v>324</v>
      </c>
      <c r="K219" s="107"/>
      <c r="L219" s="106" t="s">
        <v>114</v>
      </c>
    </row>
    <row r="220" spans="1:12" s="10" customFormat="1" ht="20.100000000000001" customHeight="1">
      <c r="A220" s="41"/>
      <c r="B220" s="21"/>
      <c r="C220" s="22"/>
      <c r="D220" s="23"/>
      <c r="E220" s="108" t="s">
        <v>116</v>
      </c>
      <c r="J220" s="109">
        <v>39013553.109999999</v>
      </c>
      <c r="K220" s="110"/>
      <c r="L220" s="109">
        <v>37033270.479999997</v>
      </c>
    </row>
    <row r="221" spans="1:12" s="10" customFormat="1" ht="20.100000000000001" customHeight="1">
      <c r="A221" s="41"/>
      <c r="B221" s="21"/>
      <c r="C221" s="22"/>
      <c r="D221" s="23"/>
      <c r="E221" s="108" t="s">
        <v>117</v>
      </c>
      <c r="J221" s="109">
        <v>13343203.74</v>
      </c>
      <c r="K221" s="110"/>
      <c r="L221" s="109">
        <v>12555481.5</v>
      </c>
    </row>
    <row r="222" spans="1:12" s="10" customFormat="1" ht="20.100000000000001" customHeight="1">
      <c r="A222" s="41"/>
      <c r="B222" s="21"/>
      <c r="C222" s="22"/>
      <c r="D222" s="23"/>
      <c r="E222" s="108" t="s">
        <v>118</v>
      </c>
      <c r="J222" s="109">
        <v>2141884.7200000002</v>
      </c>
      <c r="K222" s="110"/>
      <c r="L222" s="109">
        <v>2274702.44</v>
      </c>
    </row>
    <row r="223" spans="1:12" s="10" customFormat="1" ht="20.100000000000001" customHeight="1" thickBot="1">
      <c r="A223" s="41"/>
      <c r="B223" s="21"/>
      <c r="C223" s="22"/>
      <c r="D223" s="23"/>
      <c r="E223" s="111" t="s">
        <v>119</v>
      </c>
      <c r="J223" s="124">
        <f>SUM(J220:J222)</f>
        <v>54498641.57</v>
      </c>
      <c r="K223" s="110"/>
      <c r="L223" s="124">
        <f>SUM(L220:L222)</f>
        <v>51863454.419999994</v>
      </c>
    </row>
    <row r="224" spans="1:12" s="10" customFormat="1" ht="20.100000000000001" customHeight="1" thickTop="1">
      <c r="A224" s="41"/>
      <c r="B224" s="21"/>
      <c r="C224" s="22"/>
      <c r="D224" s="23"/>
      <c r="E224" s="28"/>
      <c r="F224" s="29"/>
      <c r="G224" s="45"/>
      <c r="H224" s="29"/>
      <c r="I224" s="45"/>
      <c r="J224" s="19"/>
      <c r="L224" s="19"/>
    </row>
    <row r="225" spans="1:12" s="10" customFormat="1" ht="20.100000000000001" customHeight="1">
      <c r="A225" s="41"/>
      <c r="B225" s="21"/>
      <c r="C225" s="22"/>
      <c r="D225" s="23"/>
      <c r="E225" s="28"/>
      <c r="F225" s="29"/>
      <c r="G225" s="45"/>
      <c r="H225" s="29"/>
      <c r="I225" s="45"/>
      <c r="J225" s="19"/>
      <c r="L225" s="19"/>
    </row>
    <row r="226" spans="1:12" s="10" customFormat="1" ht="20.100000000000001" customHeight="1">
      <c r="A226" s="41"/>
      <c r="B226" s="21"/>
      <c r="C226" s="22"/>
      <c r="D226" s="23"/>
      <c r="E226" s="28"/>
      <c r="F226" s="29"/>
      <c r="G226" s="45"/>
      <c r="H226" s="29"/>
      <c r="I226" s="45"/>
      <c r="J226" s="19"/>
      <c r="L226" s="19"/>
    </row>
    <row r="227" spans="1:12" s="10" customFormat="1" ht="20.100000000000001" customHeight="1">
      <c r="A227" s="41"/>
      <c r="B227" s="21"/>
      <c r="C227" s="22"/>
      <c r="D227" s="23"/>
      <c r="E227" s="28"/>
      <c r="F227" s="29"/>
      <c r="G227" s="45"/>
      <c r="H227" s="29"/>
      <c r="I227" s="45"/>
      <c r="J227" s="19"/>
      <c r="L227" s="19"/>
    </row>
    <row r="228" spans="1:12" s="10" customFormat="1" ht="20.100000000000001" customHeight="1">
      <c r="A228" s="41"/>
      <c r="B228" s="21"/>
      <c r="C228" s="22"/>
      <c r="D228" s="23"/>
      <c r="E228" s="28"/>
      <c r="F228" s="29"/>
      <c r="G228" s="45"/>
      <c r="H228" s="29"/>
      <c r="I228" s="45"/>
      <c r="J228" s="19"/>
      <c r="L228" s="206">
        <v>21</v>
      </c>
    </row>
    <row r="229" spans="1:12" s="10" customFormat="1" ht="20.100000000000001" customHeight="1">
      <c r="A229" s="41"/>
      <c r="B229" s="21"/>
      <c r="C229" s="22"/>
      <c r="D229" s="23"/>
      <c r="E229" s="216" t="s">
        <v>328</v>
      </c>
      <c r="F229" s="216"/>
      <c r="G229" s="216"/>
      <c r="H229" s="216"/>
      <c r="I229" s="216"/>
      <c r="J229" s="216"/>
      <c r="K229" s="216"/>
      <c r="L229" s="216"/>
    </row>
    <row r="230" spans="1:12" s="10" customFormat="1" ht="20.100000000000001" customHeight="1">
      <c r="A230" s="41"/>
      <c r="B230" s="21"/>
      <c r="C230" s="22"/>
      <c r="D230" s="23"/>
      <c r="E230" s="216" t="s">
        <v>2</v>
      </c>
      <c r="F230" s="216"/>
      <c r="G230" s="216"/>
      <c r="H230" s="216"/>
      <c r="I230" s="216"/>
      <c r="J230" s="216"/>
      <c r="K230" s="216"/>
      <c r="L230" s="216"/>
    </row>
    <row r="231" spans="1:12" s="10" customFormat="1" ht="20.100000000000001" customHeight="1">
      <c r="A231" s="41"/>
      <c r="B231" s="21"/>
      <c r="C231" s="22"/>
      <c r="D231" s="23"/>
      <c r="E231" s="216" t="s">
        <v>325</v>
      </c>
      <c r="F231" s="216"/>
      <c r="G231" s="216"/>
      <c r="H231" s="216"/>
      <c r="I231" s="216"/>
      <c r="J231" s="216"/>
      <c r="K231" s="216"/>
      <c r="L231" s="216"/>
    </row>
    <row r="232" spans="1:12" s="10" customFormat="1" ht="20.100000000000001" customHeight="1">
      <c r="A232" s="41"/>
      <c r="B232" s="21"/>
      <c r="C232" s="22"/>
      <c r="D232" s="23"/>
      <c r="E232" s="28"/>
      <c r="F232" s="29"/>
      <c r="G232" s="45"/>
      <c r="H232" s="29"/>
      <c r="I232" s="45"/>
      <c r="J232" s="19"/>
      <c r="L232" s="19"/>
    </row>
    <row r="233" spans="1:12" s="10" customFormat="1" ht="20.100000000000001" customHeight="1">
      <c r="A233" s="7"/>
      <c r="B233" s="8"/>
      <c r="C233" s="9"/>
      <c r="D233" s="7"/>
      <c r="E233" s="113" t="s">
        <v>388</v>
      </c>
      <c r="F233" s="114"/>
      <c r="G233" s="115"/>
      <c r="H233" s="116"/>
      <c r="I233" s="113"/>
      <c r="J233" s="116"/>
      <c r="K233" s="113"/>
      <c r="L233" s="117"/>
    </row>
    <row r="234" spans="1:12" s="10" customFormat="1" ht="20.100000000000001" customHeight="1">
      <c r="A234" s="7"/>
      <c r="B234" s="8"/>
      <c r="C234" s="9"/>
      <c r="D234" s="7"/>
      <c r="E234" s="105"/>
      <c r="J234" s="19"/>
      <c r="K234" s="115"/>
      <c r="L234" s="20" t="s">
        <v>4</v>
      </c>
    </row>
    <row r="235" spans="1:12" s="10" customFormat="1" ht="20.100000000000001" customHeight="1">
      <c r="A235" s="7"/>
      <c r="B235" s="8"/>
      <c r="C235" s="9"/>
      <c r="D235" s="7"/>
      <c r="E235" s="105"/>
      <c r="J235" s="117" t="s">
        <v>324</v>
      </c>
      <c r="K235" s="115"/>
      <c r="L235" s="117" t="s">
        <v>114</v>
      </c>
    </row>
    <row r="236" spans="1:12" s="10" customFormat="1" ht="20.100000000000001" customHeight="1">
      <c r="A236" s="7"/>
      <c r="B236" s="8"/>
      <c r="C236" s="9"/>
      <c r="D236" s="7"/>
      <c r="E236" s="113" t="s">
        <v>124</v>
      </c>
      <c r="J236" s="118"/>
      <c r="K236" s="119"/>
      <c r="L236" s="117"/>
    </row>
    <row r="237" spans="1:12" s="10" customFormat="1" ht="20.100000000000001" customHeight="1">
      <c r="A237" s="120" t="s">
        <v>125</v>
      </c>
      <c r="B237" s="121" t="s">
        <v>126</v>
      </c>
      <c r="C237" s="22" t="e">
        <f>SUMIF(#REF!,หมายเหตุ!$B237,#REF!)-SUMIF(#REF!,$B237,#REF!)</f>
        <v>#REF!</v>
      </c>
      <c r="D237" s="23" t="e">
        <f>SUMIF(#REF!,$B237,#REF!)-SUMIF(#REF!,หมายเหตุ!$B237,#REF!)</f>
        <v>#REF!</v>
      </c>
      <c r="E237" s="122" t="s">
        <v>127</v>
      </c>
      <c r="J237" s="123">
        <v>814781.82</v>
      </c>
      <c r="K237" s="115"/>
      <c r="L237" s="123">
        <v>682659.51</v>
      </c>
    </row>
    <row r="238" spans="1:12" s="10" customFormat="1" ht="20.100000000000001" customHeight="1">
      <c r="A238" s="120" t="s">
        <v>128</v>
      </c>
      <c r="B238" s="121" t="s">
        <v>129</v>
      </c>
      <c r="C238" s="22" t="e">
        <f>SUMIF(#REF!,หมายเหตุ!$B238,#REF!)-SUMIF(#REF!,$B238,#REF!)</f>
        <v>#REF!</v>
      </c>
      <c r="D238" s="23" t="e">
        <f>SUMIF(#REF!,$B238,#REF!)-SUMIF(#REF!,หมายเหตุ!$B238,#REF!)</f>
        <v>#REF!</v>
      </c>
      <c r="E238" s="122" t="s">
        <v>130</v>
      </c>
      <c r="J238" s="123">
        <v>15760130.960000001</v>
      </c>
      <c r="K238" s="115"/>
      <c r="L238" s="123">
        <v>15558575.16</v>
      </c>
    </row>
    <row r="239" spans="1:12" s="10" customFormat="1" ht="20.100000000000001" customHeight="1">
      <c r="A239" s="120" t="s">
        <v>131</v>
      </c>
      <c r="B239" s="121" t="s">
        <v>132</v>
      </c>
      <c r="C239" s="22" t="e">
        <f>SUMIF(#REF!,หมายเหตุ!$B239,#REF!)-SUMIF(#REF!,$B239,#REF!)</f>
        <v>#REF!</v>
      </c>
      <c r="D239" s="23" t="e">
        <f>SUMIF(#REF!,$B239,#REF!)-SUMIF(#REF!,หมายเหตุ!$B239,#REF!)</f>
        <v>#REF!</v>
      </c>
      <c r="E239" s="122" t="s">
        <v>133</v>
      </c>
      <c r="J239" s="123">
        <v>5085840.09</v>
      </c>
      <c r="K239" s="115"/>
      <c r="L239" s="123">
        <v>4226315.18</v>
      </c>
    </row>
    <row r="240" spans="1:12" s="10" customFormat="1" ht="20.100000000000001" customHeight="1">
      <c r="A240" s="120" t="s">
        <v>134</v>
      </c>
      <c r="B240" s="121" t="s">
        <v>135</v>
      </c>
      <c r="C240" s="22" t="e">
        <f>SUMIF(#REF!,หมายเหตุ!$B240,#REF!)-SUMIF(#REF!,$B240,#REF!)</f>
        <v>#REF!</v>
      </c>
      <c r="D240" s="23" t="e">
        <f>SUMIF(#REF!,$B240,#REF!)-SUMIF(#REF!,หมายเหตุ!$B240,#REF!)</f>
        <v>#REF!</v>
      </c>
      <c r="E240" s="122" t="s">
        <v>136</v>
      </c>
      <c r="J240" s="123">
        <v>210678.82</v>
      </c>
      <c r="K240" s="115"/>
      <c r="L240" s="123">
        <v>229851.72</v>
      </c>
    </row>
    <row r="241" spans="1:12" s="10" customFormat="1" ht="20.100000000000001" customHeight="1">
      <c r="A241" s="120" t="s">
        <v>137</v>
      </c>
      <c r="B241" s="121" t="s">
        <v>138</v>
      </c>
      <c r="C241" s="22" t="e">
        <f>SUMIF(#REF!,หมายเหตุ!$B241,#REF!)-SUMIF(#REF!,$B241,#REF!)</f>
        <v>#REF!</v>
      </c>
      <c r="D241" s="23" t="e">
        <f>SUMIF(#REF!,$B241,#REF!)-SUMIF(#REF!,หมายเหตุ!$B241,#REF!)</f>
        <v>#REF!</v>
      </c>
      <c r="E241" s="122" t="s">
        <v>139</v>
      </c>
      <c r="J241" s="123">
        <v>1959112.22</v>
      </c>
      <c r="K241" s="115"/>
      <c r="L241" s="123">
        <v>2372564.19</v>
      </c>
    </row>
    <row r="242" spans="1:12" s="10" customFormat="1" ht="20.100000000000001" customHeight="1" thickBot="1">
      <c r="A242" s="120"/>
      <c r="B242" s="121"/>
      <c r="C242" s="22"/>
      <c r="D242" s="23"/>
      <c r="E242" s="113" t="s">
        <v>140</v>
      </c>
      <c r="J242" s="124">
        <f>SUM(J237:J241)</f>
        <v>23830543.91</v>
      </c>
      <c r="K242" s="115"/>
      <c r="L242" s="124">
        <f>SUM(L237:L241)</f>
        <v>23069965.760000002</v>
      </c>
    </row>
    <row r="243" spans="1:12" s="10" customFormat="1" ht="20.100000000000001" customHeight="1" thickTop="1">
      <c r="A243" s="120"/>
      <c r="B243" s="121"/>
      <c r="C243" s="22"/>
      <c r="D243" s="23"/>
      <c r="E243" s="113" t="s">
        <v>141</v>
      </c>
      <c r="F243" s="125"/>
      <c r="G243" s="119"/>
      <c r="H243" s="123"/>
      <c r="I243" s="126"/>
      <c r="J243" s="123"/>
      <c r="K243" s="126"/>
      <c r="L243" s="19"/>
    </row>
    <row r="244" spans="1:12" s="10" customFormat="1" ht="20.100000000000001" customHeight="1">
      <c r="A244" s="120" t="s">
        <v>142</v>
      </c>
      <c r="B244" s="121" t="s">
        <v>143</v>
      </c>
      <c r="C244" s="22" t="e">
        <f>SUMIF(#REF!,หมายเหตุ!$B244,#REF!)-SUMIF(#REF!,$B244,#REF!)</f>
        <v>#REF!</v>
      </c>
      <c r="D244" s="23" t="e">
        <f>SUMIF(#REF!,$B244,#REF!)-SUMIF(#REF!,หมายเหตุ!$B244,#REF!)</f>
        <v>#REF!</v>
      </c>
      <c r="E244" s="122" t="s">
        <v>144</v>
      </c>
      <c r="I244" s="126"/>
      <c r="J244" s="123">
        <v>21454.57</v>
      </c>
      <c r="K244" s="119"/>
      <c r="L244" s="123">
        <v>21222.54</v>
      </c>
    </row>
    <row r="245" spans="1:12" s="10" customFormat="1" ht="20.100000000000001" customHeight="1">
      <c r="A245" s="127" t="s">
        <v>145</v>
      </c>
      <c r="B245" s="121" t="s">
        <v>146</v>
      </c>
      <c r="C245" s="22" t="e">
        <f>SUMIF(#REF!,หมายเหตุ!$B245,#REF!)-SUMIF(#REF!,$B245,#REF!)</f>
        <v>#REF!</v>
      </c>
      <c r="D245" s="23" t="e">
        <f>SUMIF(#REF!,$B245,#REF!)-SUMIF(#REF!,หมายเหตุ!$B245,#REF!)</f>
        <v>#REF!</v>
      </c>
      <c r="E245" s="128" t="s">
        <v>147</v>
      </c>
      <c r="I245" s="126"/>
      <c r="J245" s="123">
        <v>28755.88</v>
      </c>
      <c r="K245" s="115"/>
      <c r="L245" s="123">
        <v>22483.360000000001</v>
      </c>
    </row>
    <row r="246" spans="1:12" s="10" customFormat="1" ht="20.100000000000001" customHeight="1">
      <c r="A246" s="127" t="s">
        <v>148</v>
      </c>
      <c r="B246" s="121" t="s">
        <v>149</v>
      </c>
      <c r="C246" s="22" t="e">
        <f>SUMIF(#REF!,หมายเหตุ!$B246,#REF!)-SUMIF(#REF!,$B246,#REF!)</f>
        <v>#REF!</v>
      </c>
      <c r="D246" s="23" t="e">
        <f>SUMIF(#REF!,$B246,#REF!)-SUMIF(#REF!,หมายเหตุ!$B246,#REF!)</f>
        <v>#REF!</v>
      </c>
      <c r="E246" s="126" t="s">
        <v>150</v>
      </c>
      <c r="I246" s="126"/>
      <c r="J246" s="123">
        <v>963909</v>
      </c>
      <c r="K246" s="115"/>
      <c r="L246" s="123">
        <v>495307</v>
      </c>
    </row>
    <row r="247" spans="1:12" s="10" customFormat="1" ht="20.100000000000001" customHeight="1" thickBot="1">
      <c r="A247" s="127"/>
      <c r="B247" s="121"/>
      <c r="C247" s="22"/>
      <c r="D247" s="23"/>
      <c r="E247" s="113" t="s">
        <v>151</v>
      </c>
      <c r="I247" s="126"/>
      <c r="J247" s="124">
        <f>SUM(J244:J246)</f>
        <v>1014119.45</v>
      </c>
      <c r="K247" s="115"/>
      <c r="L247" s="124">
        <f>SUM(L244:L246)</f>
        <v>539012.9</v>
      </c>
    </row>
    <row r="248" spans="1:12" s="10" customFormat="1" ht="20.100000000000001" customHeight="1" thickTop="1">
      <c r="A248" s="127"/>
      <c r="B248" s="121"/>
      <c r="C248" s="22"/>
      <c r="D248" s="23"/>
      <c r="E248" s="113" t="s">
        <v>152</v>
      </c>
      <c r="I248" s="126"/>
      <c r="J248" s="118"/>
      <c r="K248" s="115"/>
      <c r="L248" s="118"/>
    </row>
    <row r="249" spans="1:12" s="10" customFormat="1" ht="20.100000000000001" customHeight="1">
      <c r="A249" s="127" t="s">
        <v>152</v>
      </c>
      <c r="B249" s="121" t="s">
        <v>153</v>
      </c>
      <c r="C249" s="22" t="e">
        <f>SUMIF(#REF!,หมายเหตุ!$B249,#REF!)-SUMIF(#REF!,$B249,#REF!)</f>
        <v>#REF!</v>
      </c>
      <c r="D249" s="23" t="e">
        <f>SUMIF(#REF!,$B249,#REF!)-SUMIF(#REF!,หมายเหตุ!$B249,#REF!)</f>
        <v>#REF!</v>
      </c>
      <c r="E249" s="128" t="s">
        <v>152</v>
      </c>
      <c r="I249" s="126"/>
      <c r="J249" s="163">
        <v>87.3</v>
      </c>
      <c r="K249" s="115"/>
      <c r="L249" s="163">
        <v>533.5</v>
      </c>
    </row>
    <row r="250" spans="1:12" s="10" customFormat="1" ht="20.100000000000001" customHeight="1">
      <c r="A250" s="127"/>
      <c r="B250" s="121"/>
      <c r="C250" s="22"/>
      <c r="D250" s="23"/>
      <c r="E250" s="130" t="s">
        <v>154</v>
      </c>
      <c r="I250" s="126"/>
      <c r="J250" s="135">
        <f>SUM(J249)</f>
        <v>87.3</v>
      </c>
      <c r="K250" s="181"/>
      <c r="L250" s="135">
        <f>SUM(L249)</f>
        <v>533.5</v>
      </c>
    </row>
    <row r="251" spans="1:12" s="10" customFormat="1" ht="20.100000000000001" customHeight="1" thickBot="1">
      <c r="A251" s="131"/>
      <c r="B251" s="132"/>
      <c r="C251" s="22"/>
      <c r="D251" s="23"/>
      <c r="E251" s="133" t="s">
        <v>155</v>
      </c>
      <c r="I251" s="134"/>
      <c r="J251" s="124">
        <f>J242+J247+J250</f>
        <v>24844750.66</v>
      </c>
      <c r="K251" s="115"/>
      <c r="L251" s="124">
        <f>L242+L247+L250</f>
        <v>23609512.16</v>
      </c>
    </row>
    <row r="252" spans="1:12" s="10" customFormat="1" ht="20.100000000000001" customHeight="1" thickTop="1">
      <c r="A252" s="131"/>
      <c r="B252" s="132"/>
      <c r="C252" s="22"/>
      <c r="D252" s="23"/>
      <c r="E252" s="133"/>
      <c r="I252" s="134"/>
      <c r="J252" s="135"/>
      <c r="K252" s="115"/>
      <c r="L252" s="135"/>
    </row>
    <row r="253" spans="1:12" s="10" customFormat="1" ht="20.100000000000001" customHeight="1">
      <c r="A253" s="7"/>
      <c r="B253" s="8"/>
      <c r="C253" s="22"/>
      <c r="D253" s="23"/>
      <c r="E253" s="113" t="s">
        <v>389</v>
      </c>
      <c r="F253" s="116"/>
      <c r="G253" s="113"/>
      <c r="H253" s="116"/>
      <c r="I253" s="104"/>
      <c r="J253" s="117"/>
      <c r="K253" s="136"/>
      <c r="L253" s="118"/>
    </row>
    <row r="254" spans="1:12" s="10" customFormat="1" ht="20.100000000000001" customHeight="1">
      <c r="A254" s="7"/>
      <c r="B254" s="8"/>
      <c r="C254" s="22"/>
      <c r="D254" s="23"/>
      <c r="E254" s="130"/>
      <c r="I254" s="137"/>
      <c r="J254" s="19"/>
      <c r="L254" s="20" t="s">
        <v>4</v>
      </c>
    </row>
    <row r="255" spans="1:12" s="10" customFormat="1" ht="20.100000000000001" customHeight="1">
      <c r="A255" s="7"/>
      <c r="B255" s="8"/>
      <c r="C255" s="22"/>
      <c r="D255" s="23"/>
      <c r="E255" s="130"/>
      <c r="I255" s="136"/>
      <c r="J255" s="161" t="s">
        <v>357</v>
      </c>
      <c r="K255" s="182"/>
      <c r="L255" s="161" t="s">
        <v>114</v>
      </c>
    </row>
    <row r="256" spans="1:12" s="10" customFormat="1" ht="20.100000000000001" customHeight="1">
      <c r="A256" s="127" t="s">
        <v>156</v>
      </c>
      <c r="B256" s="121" t="s">
        <v>157</v>
      </c>
      <c r="C256" s="22" t="e">
        <f>SUMIF(#REF!,หมายเหตุ!$B256,#REF!)-SUMIF(#REF!,$B256,#REF!)</f>
        <v>#REF!</v>
      </c>
      <c r="D256" s="23" t="e">
        <f>SUMIF(#REF!,$B256,#REF!)-SUMIF(#REF!,หมายเหตุ!$B256,#REF!)</f>
        <v>#REF!</v>
      </c>
      <c r="E256" s="122" t="s">
        <v>158</v>
      </c>
      <c r="I256" s="122"/>
      <c r="J256" s="138">
        <v>48</v>
      </c>
      <c r="K256" s="183"/>
      <c r="L256" s="138">
        <v>40</v>
      </c>
    </row>
    <row r="257" spans="1:12" s="10" customFormat="1" ht="20.100000000000001" customHeight="1" thickBot="1">
      <c r="A257" s="127" t="s">
        <v>159</v>
      </c>
      <c r="B257" s="121" t="s">
        <v>160</v>
      </c>
      <c r="C257" s="22" t="e">
        <f>SUMIF(#REF!,หมายเหตุ!$B257,#REF!)-SUMIF(#REF!,$B257,#REF!)</f>
        <v>#REF!</v>
      </c>
      <c r="D257" s="23" t="e">
        <f>SUMIF(#REF!,$B257,#REF!)-SUMIF(#REF!,หมายเหตุ!$B257,#REF!)</f>
        <v>#REF!</v>
      </c>
      <c r="E257" s="113" t="s">
        <v>358</v>
      </c>
      <c r="I257" s="122"/>
      <c r="J257" s="145">
        <f>SUM(J256)</f>
        <v>48</v>
      </c>
      <c r="K257" s="153"/>
      <c r="L257" s="145">
        <f>SUM(L256)</f>
        <v>40</v>
      </c>
    </row>
    <row r="258" spans="1:12" s="10" customFormat="1" ht="20.100000000000001" customHeight="1" thickTop="1">
      <c r="A258" s="127"/>
      <c r="B258" s="121"/>
      <c r="C258" s="22"/>
      <c r="D258" s="23"/>
      <c r="E258" s="113"/>
      <c r="I258" s="122"/>
      <c r="J258" s="138"/>
      <c r="K258" s="139"/>
      <c r="L258" s="138"/>
    </row>
    <row r="259" spans="1:12" s="10" customFormat="1" ht="20.100000000000001" customHeight="1">
      <c r="A259" s="140"/>
      <c r="B259" s="141"/>
      <c r="C259" s="142"/>
      <c r="D259" s="143"/>
      <c r="E259" s="113" t="s">
        <v>390</v>
      </c>
      <c r="F259" s="116"/>
      <c r="G259" s="122"/>
      <c r="H259" s="116"/>
      <c r="I259" s="104"/>
      <c r="J259" s="19"/>
      <c r="L259" s="19"/>
    </row>
    <row r="260" spans="1:12" s="10" customFormat="1" ht="20.100000000000001" customHeight="1">
      <c r="A260" s="131"/>
      <c r="B260" s="141"/>
      <c r="C260" s="142"/>
      <c r="D260" s="143"/>
      <c r="E260" s="130"/>
      <c r="I260" s="137"/>
      <c r="J260" s="19"/>
      <c r="K260" s="122"/>
      <c r="L260" s="20" t="s">
        <v>4</v>
      </c>
    </row>
    <row r="261" spans="1:12" s="10" customFormat="1" ht="20.100000000000001" customHeight="1">
      <c r="A261" s="131"/>
      <c r="B261" s="141"/>
      <c r="C261" s="142"/>
      <c r="D261" s="143"/>
      <c r="E261" s="130"/>
      <c r="I261" s="136"/>
      <c r="J261" s="117" t="s">
        <v>324</v>
      </c>
      <c r="K261" s="122"/>
      <c r="L261" s="117" t="s">
        <v>114</v>
      </c>
    </row>
    <row r="262" spans="1:12" s="10" customFormat="1" ht="20.100000000000001" customHeight="1">
      <c r="A262" s="120" t="s">
        <v>120</v>
      </c>
      <c r="B262" s="121" t="s">
        <v>121</v>
      </c>
      <c r="C262" s="22" t="e">
        <f>SUMIF(#REF!,หมายเหตุ!$B262,#REF!)-SUMIF(#REF!,$B262,#REF!)</f>
        <v>#REF!</v>
      </c>
      <c r="D262" s="23" t="e">
        <f>SUMIF(#REF!,$B262,#REF!)-SUMIF(#REF!,หมายเหตุ!$B262,#REF!)</f>
        <v>#REF!</v>
      </c>
      <c r="E262" s="122" t="s">
        <v>161</v>
      </c>
      <c r="I262" s="126"/>
      <c r="J262" s="123">
        <v>15747800</v>
      </c>
      <c r="K262" s="122"/>
      <c r="L262" s="123">
        <v>15481523</v>
      </c>
    </row>
    <row r="263" spans="1:12" s="10" customFormat="1" ht="20.100000000000001" customHeight="1">
      <c r="A263" s="120" t="s">
        <v>122</v>
      </c>
      <c r="B263" s="121" t="s">
        <v>123</v>
      </c>
      <c r="C263" s="22" t="e">
        <f>SUMIF(#REF!,หมายเหตุ!$B263,#REF!)-SUMIF(#REF!,$B263,#REF!)</f>
        <v>#REF!</v>
      </c>
      <c r="D263" s="23" t="e">
        <f>SUMIF(#REF!,$B263,#REF!)-SUMIF(#REF!,หมายเหตุ!$B263,#REF!)</f>
        <v>#REF!</v>
      </c>
      <c r="E263" s="122" t="s">
        <v>122</v>
      </c>
      <c r="I263" s="126"/>
      <c r="J263" s="123">
        <v>688012</v>
      </c>
      <c r="K263" s="122"/>
      <c r="L263" s="123">
        <v>726129</v>
      </c>
    </row>
    <row r="264" spans="1:12" s="10" customFormat="1" ht="20.100000000000001" customHeight="1">
      <c r="A264" s="120" t="s">
        <v>162</v>
      </c>
      <c r="B264" s="121" t="s">
        <v>163</v>
      </c>
      <c r="C264" s="22" t="e">
        <f>SUMIF(#REF!,หมายเหตุ!$B264,#REF!)-SUMIF(#REF!,$B264,#REF!)</f>
        <v>#REF!</v>
      </c>
      <c r="D264" s="23" t="e">
        <f>SUMIF(#REF!,$B264,#REF!)-SUMIF(#REF!,หมายเหตุ!$B264,#REF!)</f>
        <v>#REF!</v>
      </c>
      <c r="E264" s="122" t="s">
        <v>162</v>
      </c>
      <c r="I264" s="126"/>
      <c r="J264" s="123">
        <v>0</v>
      </c>
      <c r="K264" s="122"/>
      <c r="L264" s="123">
        <v>120000</v>
      </c>
    </row>
    <row r="265" spans="1:12" s="10" customFormat="1" ht="20.100000000000001" customHeight="1" thickBot="1">
      <c r="A265" s="7"/>
      <c r="B265" s="8"/>
      <c r="C265" s="9"/>
      <c r="D265" s="7"/>
      <c r="E265" s="218" t="s">
        <v>164</v>
      </c>
      <c r="F265" s="218"/>
      <c r="I265" s="134"/>
      <c r="J265" s="124">
        <f>SUM(J262:J264)</f>
        <v>16435812</v>
      </c>
      <c r="K265" s="122"/>
      <c r="L265" s="124">
        <f>SUM(L262:L264)</f>
        <v>16327652</v>
      </c>
    </row>
    <row r="266" spans="1:12" s="10" customFormat="1" ht="20.100000000000001" customHeight="1" thickTop="1">
      <c r="A266" s="7"/>
      <c r="B266" s="8"/>
      <c r="C266" s="9"/>
      <c r="D266" s="7"/>
      <c r="E266" s="193"/>
      <c r="F266" s="193"/>
      <c r="I266" s="134"/>
      <c r="J266" s="135"/>
      <c r="K266" s="122"/>
      <c r="L266" s="210">
        <v>22</v>
      </c>
    </row>
    <row r="267" spans="1:12" s="10" customFormat="1" ht="20.100000000000001" customHeight="1">
      <c r="A267" s="7"/>
      <c r="B267" s="8"/>
      <c r="C267" s="9"/>
      <c r="D267" s="7"/>
      <c r="E267" s="216" t="s">
        <v>328</v>
      </c>
      <c r="F267" s="216"/>
      <c r="G267" s="216"/>
      <c r="H267" s="216"/>
      <c r="I267" s="216"/>
      <c r="J267" s="216"/>
      <c r="K267" s="216"/>
      <c r="L267" s="216"/>
    </row>
    <row r="268" spans="1:12" s="10" customFormat="1" ht="20.100000000000001" customHeight="1">
      <c r="A268" s="7"/>
      <c r="B268" s="8"/>
      <c r="C268" s="9"/>
      <c r="D268" s="7"/>
      <c r="E268" s="216" t="s">
        <v>2</v>
      </c>
      <c r="F268" s="216"/>
      <c r="G268" s="216"/>
      <c r="H268" s="216"/>
      <c r="I268" s="216"/>
      <c r="J268" s="216"/>
      <c r="K268" s="216"/>
      <c r="L268" s="216"/>
    </row>
    <row r="269" spans="1:12" s="10" customFormat="1" ht="20.100000000000001" customHeight="1">
      <c r="A269" s="7"/>
      <c r="B269" s="8"/>
      <c r="C269" s="9"/>
      <c r="D269" s="7"/>
      <c r="E269" s="216" t="s">
        <v>325</v>
      </c>
      <c r="F269" s="216"/>
      <c r="G269" s="216"/>
      <c r="H269" s="216"/>
      <c r="I269" s="216"/>
      <c r="J269" s="216"/>
      <c r="K269" s="216"/>
      <c r="L269" s="216"/>
    </row>
    <row r="270" spans="1:12" s="10" customFormat="1" ht="20.100000000000001" customHeight="1">
      <c r="A270" s="7"/>
      <c r="B270" s="8"/>
      <c r="C270" s="9"/>
      <c r="D270" s="7"/>
      <c r="E270" s="133"/>
      <c r="I270" s="134"/>
      <c r="J270" s="135"/>
      <c r="K270" s="122"/>
      <c r="L270" s="144"/>
    </row>
    <row r="271" spans="1:12" s="10" customFormat="1" ht="20.100000000000001" customHeight="1">
      <c r="A271" s="7"/>
      <c r="B271" s="8"/>
      <c r="C271" s="9"/>
      <c r="D271" s="7"/>
      <c r="E271" s="113" t="s">
        <v>391</v>
      </c>
      <c r="F271" s="116"/>
      <c r="G271" s="122"/>
      <c r="H271" s="116"/>
      <c r="I271" s="104"/>
      <c r="J271" s="117"/>
      <c r="K271" s="136"/>
      <c r="L271" s="118"/>
    </row>
    <row r="272" spans="1:12" s="10" customFormat="1" ht="20.100000000000001" customHeight="1">
      <c r="A272" s="7"/>
      <c r="B272" s="8"/>
      <c r="C272" s="9"/>
      <c r="D272" s="7"/>
      <c r="E272" s="130"/>
      <c r="I272" s="137"/>
      <c r="J272" s="19"/>
      <c r="K272" s="122"/>
      <c r="L272" s="20" t="s">
        <v>4</v>
      </c>
    </row>
    <row r="273" spans="1:12" s="10" customFormat="1" ht="20.100000000000001" customHeight="1">
      <c r="A273" s="7"/>
      <c r="B273" s="8"/>
      <c r="C273" s="9"/>
      <c r="D273" s="7"/>
      <c r="E273" s="130"/>
      <c r="I273" s="136"/>
      <c r="J273" s="117" t="s">
        <v>324</v>
      </c>
      <c r="K273" s="122"/>
      <c r="L273" s="117" t="s">
        <v>114</v>
      </c>
    </row>
    <row r="274" spans="1:12" s="10" customFormat="1" ht="20.100000000000001" customHeight="1">
      <c r="A274" s="120" t="s">
        <v>165</v>
      </c>
      <c r="B274" s="121" t="s">
        <v>166</v>
      </c>
      <c r="C274" s="22" t="e">
        <f>SUMIF(#REF!,หมายเหตุ!$B274,#REF!)-SUMIF(#REF!,$B274,#REF!)</f>
        <v>#REF!</v>
      </c>
      <c r="D274" s="23" t="e">
        <f>SUMIF(#REF!,$B274,#REF!)-SUMIF(#REF!,หมายเหตุ!$B274,#REF!)</f>
        <v>#REF!</v>
      </c>
      <c r="E274" s="122" t="s">
        <v>124</v>
      </c>
      <c r="I274" s="122"/>
      <c r="J274" s="125">
        <v>554914.41</v>
      </c>
      <c r="K274" s="122"/>
      <c r="L274" s="125">
        <v>349140.86</v>
      </c>
    </row>
    <row r="275" spans="1:12" s="10" customFormat="1" ht="20.100000000000001" customHeight="1">
      <c r="A275" s="120" t="s">
        <v>167</v>
      </c>
      <c r="B275" s="121" t="s">
        <v>168</v>
      </c>
      <c r="C275" s="22" t="e">
        <f>SUMIF(#REF!,หมายเหตุ!$B275,#REF!)-SUMIF(#REF!,$B275,#REF!)</f>
        <v>#REF!</v>
      </c>
      <c r="D275" s="23" t="e">
        <f>SUMIF(#REF!,$B275,#REF!)-SUMIF(#REF!,หมายเหตุ!$B275,#REF!)</f>
        <v>#REF!</v>
      </c>
      <c r="E275" s="122" t="s">
        <v>359</v>
      </c>
      <c r="I275" s="122"/>
      <c r="J275" s="125">
        <v>170675</v>
      </c>
      <c r="K275" s="122"/>
      <c r="L275" s="125">
        <v>162234</v>
      </c>
    </row>
    <row r="276" spans="1:12" s="10" customFormat="1" ht="20.100000000000001" customHeight="1">
      <c r="A276" s="120" t="s">
        <v>169</v>
      </c>
      <c r="B276" s="121" t="s">
        <v>170</v>
      </c>
      <c r="C276" s="22" t="e">
        <f>SUMIF(#REF!,หมายเหตุ!$B276,#REF!)-SUMIF(#REF!,$B276,#REF!)</f>
        <v>#REF!</v>
      </c>
      <c r="D276" s="23" t="e">
        <f>SUMIF(#REF!,$B276,#REF!)-SUMIF(#REF!,หมายเหตุ!$B276,#REF!)</f>
        <v>#REF!</v>
      </c>
      <c r="E276" s="122" t="s">
        <v>176</v>
      </c>
      <c r="I276" s="122"/>
      <c r="J276" s="125">
        <v>35045</v>
      </c>
      <c r="K276" s="122"/>
      <c r="L276" s="125">
        <v>600</v>
      </c>
    </row>
    <row r="277" spans="1:12" s="10" customFormat="1" ht="20.100000000000001" customHeight="1" thickBot="1">
      <c r="A277" s="120" t="s">
        <v>171</v>
      </c>
      <c r="B277" s="121" t="s">
        <v>172</v>
      </c>
      <c r="C277" s="22" t="e">
        <f>SUMIF(#REF!,หมายเหตุ!$B277,#REF!)-SUMIF(#REF!,$B277,#REF!)</f>
        <v>#REF!</v>
      </c>
      <c r="D277" s="23" t="e">
        <f>SUMIF(#REF!,$B277,#REF!)-SUMIF(#REF!,หมายเหตุ!$B277,#REF!)</f>
        <v>#REF!</v>
      </c>
      <c r="E277" s="113" t="s">
        <v>360</v>
      </c>
      <c r="I277" s="122"/>
      <c r="J277" s="145">
        <f>SUM(J274:J276)</f>
        <v>760634.41</v>
      </c>
      <c r="K277" s="153"/>
      <c r="L277" s="145">
        <f>SUM(L274:L276)</f>
        <v>511974.86</v>
      </c>
    </row>
    <row r="278" spans="1:12" s="10" customFormat="1" ht="20.100000000000001" customHeight="1" thickTop="1">
      <c r="A278" s="120" t="s">
        <v>173</v>
      </c>
      <c r="B278" s="121" t="s">
        <v>174</v>
      </c>
      <c r="C278" s="22" t="e">
        <f>SUMIF(#REF!,หมายเหตุ!$B278,#REF!)-SUMIF(#REF!,$B278,#REF!)</f>
        <v>#REF!</v>
      </c>
      <c r="D278" s="23" t="e">
        <f>SUMIF(#REF!,$B278,#REF!)-SUMIF(#REF!,หมายเหตุ!$B278,#REF!)</f>
        <v>#REF!</v>
      </c>
      <c r="E278" s="122"/>
      <c r="F278" s="125"/>
      <c r="G278" s="122"/>
      <c r="H278" s="125"/>
      <c r="I278" s="122"/>
      <c r="J278" s="19"/>
      <c r="L278" s="19"/>
    </row>
    <row r="279" spans="1:12" s="10" customFormat="1" ht="20.100000000000001" customHeight="1">
      <c r="A279" s="140"/>
      <c r="B279" s="141"/>
      <c r="C279" s="142"/>
      <c r="D279" s="143"/>
      <c r="E279" s="113" t="s">
        <v>392</v>
      </c>
      <c r="F279" s="116"/>
      <c r="G279" s="113"/>
      <c r="H279" s="116"/>
      <c r="I279" s="104"/>
      <c r="J279" s="19"/>
      <c r="L279" s="19"/>
    </row>
    <row r="280" spans="1:12" s="10" customFormat="1" ht="20.100000000000001" customHeight="1">
      <c r="A280" s="131"/>
      <c r="B280" s="141"/>
      <c r="C280" s="142"/>
      <c r="D280" s="143"/>
      <c r="E280" s="130"/>
      <c r="I280" s="137"/>
      <c r="J280" s="19"/>
      <c r="L280" s="20" t="s">
        <v>4</v>
      </c>
    </row>
    <row r="281" spans="1:12" s="10" customFormat="1" ht="20.100000000000001" customHeight="1">
      <c r="A281" s="131"/>
      <c r="B281" s="141"/>
      <c r="C281" s="142"/>
      <c r="D281" s="143"/>
      <c r="E281" s="130"/>
      <c r="I281" s="136"/>
      <c r="J281" s="117" t="s">
        <v>324</v>
      </c>
      <c r="K281" s="136"/>
      <c r="L281" s="117" t="s">
        <v>114</v>
      </c>
    </row>
    <row r="282" spans="1:12" s="10" customFormat="1" ht="20.100000000000001" customHeight="1">
      <c r="A282" s="127" t="s">
        <v>177</v>
      </c>
      <c r="B282" s="121" t="s">
        <v>178</v>
      </c>
      <c r="C282" s="22" t="e">
        <f>SUMIF(#REF!,หมายเหตุ!$B282,#REF!)-SUMIF(#REF!,$B282,#REF!)</f>
        <v>#REF!</v>
      </c>
      <c r="D282" s="23" t="e">
        <f>SUMIF(#REF!,$B282,#REF!)-SUMIF(#REF!,หมายเหตุ!$B282,#REF!)</f>
        <v>#REF!</v>
      </c>
      <c r="E282" s="146" t="s">
        <v>177</v>
      </c>
      <c r="I282" s="147"/>
      <c r="J282" s="109">
        <f>0.69</f>
        <v>0.69</v>
      </c>
      <c r="K282" s="110"/>
      <c r="L282" s="109">
        <v>0.7</v>
      </c>
    </row>
    <row r="283" spans="1:12" s="10" customFormat="1" ht="20.100000000000001" customHeight="1" thickBot="1">
      <c r="A283" s="131"/>
      <c r="B283" s="132"/>
      <c r="C283" s="148"/>
      <c r="D283" s="149"/>
      <c r="E283" s="130" t="s">
        <v>179</v>
      </c>
      <c r="I283" s="134"/>
      <c r="J283" s="124">
        <f>SUM(J282:J282)</f>
        <v>0.69</v>
      </c>
      <c r="K283" s="110"/>
      <c r="L283" s="124">
        <f>SUM(L282:L282)</f>
        <v>0.7</v>
      </c>
    </row>
    <row r="284" spans="1:12" s="10" customFormat="1" ht="20.100000000000001" customHeight="1" thickTop="1">
      <c r="A284" s="131"/>
      <c r="B284" s="132"/>
      <c r="C284" s="148"/>
      <c r="D284" s="149"/>
      <c r="E284" s="130"/>
      <c r="I284" s="134"/>
      <c r="J284" s="135"/>
      <c r="K284" s="110"/>
      <c r="L284" s="135"/>
    </row>
    <row r="285" spans="1:12" s="10" customFormat="1" ht="20.100000000000001" customHeight="1">
      <c r="A285" s="7"/>
      <c r="B285" s="8"/>
      <c r="C285" s="9"/>
      <c r="D285" s="7"/>
      <c r="E285" s="113" t="s">
        <v>393</v>
      </c>
      <c r="F285" s="116"/>
      <c r="G285" s="113"/>
      <c r="H285" s="116"/>
      <c r="I285" s="104"/>
      <c r="J285" s="117"/>
      <c r="K285" s="136"/>
      <c r="L285" s="118"/>
    </row>
    <row r="286" spans="1:12" s="10" customFormat="1" ht="20.100000000000001" customHeight="1">
      <c r="A286" s="7"/>
      <c r="B286" s="8"/>
      <c r="C286" s="9"/>
      <c r="D286" s="7"/>
      <c r="E286" s="130"/>
      <c r="I286" s="137"/>
      <c r="J286" s="19"/>
      <c r="K286" s="113"/>
      <c r="L286" s="20" t="s">
        <v>4</v>
      </c>
    </row>
    <row r="287" spans="1:12" s="10" customFormat="1" ht="20.100000000000001" customHeight="1">
      <c r="A287" s="7"/>
      <c r="B287" s="8"/>
      <c r="C287" s="9"/>
      <c r="D287" s="7"/>
      <c r="E287" s="130"/>
      <c r="I287" s="136"/>
      <c r="J287" s="117" t="s">
        <v>324</v>
      </c>
      <c r="K287" s="113"/>
      <c r="L287" s="117" t="s">
        <v>114</v>
      </c>
    </row>
    <row r="288" spans="1:12" s="10" customFormat="1" ht="20.100000000000001" customHeight="1">
      <c r="A288" s="7"/>
      <c r="B288" s="8"/>
      <c r="C288" s="9"/>
      <c r="D288" s="7"/>
      <c r="E288" s="113" t="s">
        <v>189</v>
      </c>
      <c r="F288" s="116"/>
      <c r="G288" s="113"/>
      <c r="H288" s="116"/>
      <c r="I288" s="113"/>
      <c r="J288" s="19"/>
      <c r="L288" s="19"/>
    </row>
    <row r="289" spans="1:12" s="10" customFormat="1" ht="20.100000000000001" customHeight="1">
      <c r="A289" s="120" t="s">
        <v>180</v>
      </c>
      <c r="B289" s="121" t="s">
        <v>181</v>
      </c>
      <c r="C289" s="22" t="e">
        <f>SUMIF(#REF!,หมายเหตุ!$B289,#REF!)-SUMIF(#REF!,$B289,#REF!)</f>
        <v>#REF!</v>
      </c>
      <c r="D289" s="23" t="e">
        <f>SUMIF(#REF!,$B289,#REF!)-SUMIF(#REF!,หมายเหตุ!$B289,#REF!)</f>
        <v>#REF!</v>
      </c>
      <c r="E289" s="217" t="s">
        <v>370</v>
      </c>
      <c r="F289" s="217"/>
      <c r="I289" s="122"/>
      <c r="J289" s="125">
        <v>1337407</v>
      </c>
      <c r="K289" s="113"/>
      <c r="L289" s="125">
        <v>1280391</v>
      </c>
    </row>
    <row r="290" spans="1:12" s="10" customFormat="1" ht="20.100000000000001" customHeight="1">
      <c r="A290" s="127" t="s">
        <v>182</v>
      </c>
      <c r="B290" s="121" t="s">
        <v>183</v>
      </c>
      <c r="C290" s="22" t="e">
        <f>SUMIF(#REF!,หมายเหตุ!$B290,#REF!)-SUMIF(#REF!,$B290,#REF!)</f>
        <v>#REF!</v>
      </c>
      <c r="D290" s="23" t="e">
        <f>SUMIF(#REF!,$B290,#REF!)-SUMIF(#REF!,หมายเหตุ!$B290,#REF!)</f>
        <v>#REF!</v>
      </c>
      <c r="E290" s="122" t="s">
        <v>371</v>
      </c>
      <c r="I290" s="122"/>
      <c r="J290" s="125">
        <v>14812.76</v>
      </c>
      <c r="K290" s="113"/>
      <c r="L290" s="125">
        <v>1515.98</v>
      </c>
    </row>
    <row r="291" spans="1:12" s="10" customFormat="1" ht="20.100000000000001" customHeight="1" thickBot="1">
      <c r="A291" s="120" t="s">
        <v>162</v>
      </c>
      <c r="B291" s="121" t="s">
        <v>187</v>
      </c>
      <c r="C291" s="22" t="e">
        <f>SUMIF(#REF!,หมายเหตุ!$B291,#REF!)-SUMIF(#REF!,$B291,#REF!)</f>
        <v>#REF!</v>
      </c>
      <c r="D291" s="23" t="e">
        <f>SUMIF(#REF!,$B291,#REF!)-SUMIF(#REF!,หมายเหตุ!$B291,#REF!)</f>
        <v>#REF!</v>
      </c>
      <c r="E291" s="113" t="s">
        <v>188</v>
      </c>
      <c r="I291" s="122"/>
      <c r="J291" s="145">
        <f>SUM(J289:J290)</f>
        <v>1352219.76</v>
      </c>
      <c r="K291" s="183"/>
      <c r="L291" s="145">
        <f>SUM(L289:L290)</f>
        <v>1281906.98</v>
      </c>
    </row>
    <row r="292" spans="1:12" s="10" customFormat="1" ht="20.100000000000001" customHeight="1" thickTop="1">
      <c r="A292" s="131"/>
      <c r="B292" s="132"/>
      <c r="C292" s="22"/>
      <c r="D292" s="23"/>
      <c r="E292" s="113" t="s">
        <v>191</v>
      </c>
      <c r="F292" s="116"/>
      <c r="G292" s="122"/>
      <c r="H292" s="116"/>
      <c r="I292" s="113"/>
      <c r="J292" s="19"/>
      <c r="L292" s="19"/>
    </row>
    <row r="293" spans="1:12" s="10" customFormat="1" ht="20.100000000000001" customHeight="1">
      <c r="A293" s="127" t="s">
        <v>182</v>
      </c>
      <c r="B293" s="150">
        <v>4404050105.0010004</v>
      </c>
      <c r="C293" s="22" t="e">
        <f>SUMIF(#REF!,หมายเหตุ!$B293,#REF!)-SUMIF(#REF!,$B293,#REF!)</f>
        <v>#REF!</v>
      </c>
      <c r="D293" s="23" t="e">
        <f>SUMIF(#REF!,$B293,#REF!)-SUMIF(#REF!,หมายเหตุ!$B293,#REF!)</f>
        <v>#REF!</v>
      </c>
      <c r="E293" s="122" t="s">
        <v>184</v>
      </c>
      <c r="I293" s="126"/>
      <c r="J293" s="123">
        <v>955.75</v>
      </c>
      <c r="K293" s="122"/>
      <c r="L293" s="123">
        <v>828.07</v>
      </c>
    </row>
    <row r="294" spans="1:12" s="10" customFormat="1" ht="20.100000000000001" customHeight="1">
      <c r="A294" s="120" t="s">
        <v>162</v>
      </c>
      <c r="B294" s="121" t="s">
        <v>192</v>
      </c>
      <c r="C294" s="22" t="e">
        <f>SUMIF(#REF!,หมายเหตุ!$B294,#REF!)-SUMIF(#REF!,$B294,#REF!)</f>
        <v>#REF!</v>
      </c>
      <c r="D294" s="23" t="e">
        <f>SUMIF(#REF!,$B294,#REF!)-SUMIF(#REF!,หมายเหตุ!$B294,#REF!)</f>
        <v>#REF!</v>
      </c>
      <c r="E294" s="122" t="s">
        <v>190</v>
      </c>
      <c r="I294" s="122"/>
      <c r="J294" s="185">
        <v>0</v>
      </c>
      <c r="K294" s="122"/>
      <c r="L294" s="185">
        <v>9540</v>
      </c>
    </row>
    <row r="295" spans="1:12" s="10" customFormat="1" ht="20.100000000000001" customHeight="1">
      <c r="A295" s="131"/>
      <c r="B295" s="132"/>
      <c r="C295" s="22"/>
      <c r="D295" s="23"/>
      <c r="E295" s="113" t="s">
        <v>193</v>
      </c>
      <c r="I295" s="134"/>
      <c r="J295" s="184">
        <f>SUM(J293:J294)</f>
        <v>955.75</v>
      </c>
      <c r="K295" s="139"/>
      <c r="L295" s="184">
        <f>SUM(L293:L294)</f>
        <v>10368.07</v>
      </c>
    </row>
    <row r="296" spans="1:12" s="10" customFormat="1" ht="20.100000000000001" customHeight="1" thickBot="1">
      <c r="A296" s="131"/>
      <c r="B296" s="132"/>
      <c r="C296" s="22"/>
      <c r="D296" s="23"/>
      <c r="E296" s="113" t="s">
        <v>361</v>
      </c>
      <c r="I296" s="113"/>
      <c r="J296" s="145">
        <f>J291+J295</f>
        <v>1353175.51</v>
      </c>
      <c r="K296" s="139"/>
      <c r="L296" s="145">
        <f>L291+L295</f>
        <v>1292275.05</v>
      </c>
    </row>
    <row r="297" spans="1:12" s="10" customFormat="1" ht="20.100000000000001" customHeight="1" thickTop="1">
      <c r="A297" s="127" t="s">
        <v>175</v>
      </c>
      <c r="B297" s="150">
        <v>4404060108.0010004</v>
      </c>
      <c r="C297" s="22" t="e">
        <f>SUMIF(#REF!,หมายเหตุ!$B297,#REF!)-SUMIF(#REF!,$B297,#REF!)</f>
        <v>#REF!</v>
      </c>
      <c r="D297" s="23" t="e">
        <f>SUMIF(#REF!,$B297,#REF!)-SUMIF(#REF!,หมายเหตุ!$B297,#REF!)</f>
        <v>#REF!</v>
      </c>
      <c r="E297" s="122"/>
      <c r="F297" s="123"/>
      <c r="G297" s="122"/>
      <c r="H297" s="123"/>
      <c r="I297" s="126"/>
      <c r="J297" s="19"/>
      <c r="L297" s="19"/>
    </row>
    <row r="298" spans="1:12" s="10" customFormat="1" ht="20.100000000000001" customHeight="1">
      <c r="A298" s="127"/>
      <c r="B298" s="150"/>
      <c r="C298" s="22"/>
      <c r="D298" s="23"/>
      <c r="E298" s="122"/>
      <c r="F298" s="123"/>
      <c r="G298" s="122"/>
      <c r="H298" s="123"/>
      <c r="I298" s="126"/>
      <c r="J298" s="19"/>
      <c r="L298" s="19"/>
    </row>
    <row r="299" spans="1:12" s="10" customFormat="1" ht="20.100000000000001" customHeight="1">
      <c r="A299" s="127"/>
      <c r="B299" s="150"/>
      <c r="C299" s="22"/>
      <c r="D299" s="23"/>
      <c r="E299" s="122"/>
      <c r="F299" s="123"/>
      <c r="G299" s="122"/>
      <c r="H299" s="123"/>
      <c r="I299" s="126"/>
      <c r="J299" s="19"/>
      <c r="L299" s="19"/>
    </row>
    <row r="300" spans="1:12" s="10" customFormat="1" ht="20.100000000000001" customHeight="1">
      <c r="A300" s="127"/>
      <c r="B300" s="150"/>
      <c r="C300" s="22"/>
      <c r="D300" s="23"/>
      <c r="E300" s="122"/>
      <c r="F300" s="123"/>
      <c r="G300" s="122"/>
      <c r="H300" s="123"/>
      <c r="I300" s="126"/>
      <c r="J300" s="19"/>
      <c r="L300" s="19"/>
    </row>
    <row r="301" spans="1:12" s="10" customFormat="1" ht="20.100000000000001" customHeight="1">
      <c r="A301" s="127"/>
      <c r="B301" s="150"/>
      <c r="C301" s="22"/>
      <c r="D301" s="23"/>
      <c r="E301" s="122"/>
      <c r="F301" s="123"/>
      <c r="G301" s="122"/>
      <c r="H301" s="123"/>
      <c r="I301" s="126"/>
      <c r="J301" s="19"/>
      <c r="L301" s="19"/>
    </row>
    <row r="302" spans="1:12" s="10" customFormat="1" ht="20.100000000000001" customHeight="1">
      <c r="A302" s="127"/>
      <c r="B302" s="150"/>
      <c r="C302" s="22"/>
      <c r="D302" s="23"/>
      <c r="E302" s="122"/>
      <c r="F302" s="123"/>
      <c r="G302" s="122"/>
      <c r="H302" s="123"/>
      <c r="I302" s="126"/>
      <c r="J302" s="19"/>
      <c r="L302" s="19"/>
    </row>
    <row r="303" spans="1:12" s="10" customFormat="1" ht="20.100000000000001" customHeight="1">
      <c r="A303" s="127"/>
      <c r="B303" s="150"/>
      <c r="C303" s="22"/>
      <c r="D303" s="23"/>
      <c r="E303" s="122"/>
      <c r="F303" s="123"/>
      <c r="G303" s="122"/>
      <c r="H303" s="123"/>
      <c r="I303" s="126"/>
      <c r="J303" s="19"/>
      <c r="L303" s="19"/>
    </row>
    <row r="304" spans="1:12" s="10" customFormat="1" ht="20.100000000000001" customHeight="1">
      <c r="A304" s="127"/>
      <c r="B304" s="150"/>
      <c r="C304" s="22"/>
      <c r="D304" s="23"/>
      <c r="E304" s="122"/>
      <c r="F304" s="123"/>
      <c r="G304" s="122"/>
      <c r="H304" s="123"/>
      <c r="I304" s="126"/>
      <c r="J304" s="19"/>
      <c r="L304" s="206">
        <v>23</v>
      </c>
    </row>
    <row r="305" spans="1:12" s="10" customFormat="1" ht="20.100000000000001" customHeight="1">
      <c r="A305" s="127"/>
      <c r="B305" s="150"/>
      <c r="C305" s="22"/>
      <c r="D305" s="23"/>
      <c r="E305" s="216" t="s">
        <v>328</v>
      </c>
      <c r="F305" s="216"/>
      <c r="G305" s="216"/>
      <c r="H305" s="216"/>
      <c r="I305" s="216"/>
      <c r="J305" s="216"/>
      <c r="K305" s="216"/>
      <c r="L305" s="216"/>
    </row>
    <row r="306" spans="1:12" s="10" customFormat="1" ht="20.100000000000001" customHeight="1">
      <c r="A306" s="127"/>
      <c r="B306" s="150"/>
      <c r="C306" s="22"/>
      <c r="D306" s="23"/>
      <c r="E306" s="216" t="s">
        <v>2</v>
      </c>
      <c r="F306" s="216"/>
      <c r="G306" s="216"/>
      <c r="H306" s="216"/>
      <c r="I306" s="216"/>
      <c r="J306" s="216"/>
      <c r="K306" s="216"/>
      <c r="L306" s="216"/>
    </row>
    <row r="307" spans="1:12" s="10" customFormat="1" ht="20.100000000000001" customHeight="1">
      <c r="A307" s="127"/>
      <c r="B307" s="150"/>
      <c r="C307" s="22"/>
      <c r="D307" s="23"/>
      <c r="E307" s="216" t="s">
        <v>325</v>
      </c>
      <c r="F307" s="216"/>
      <c r="G307" s="216"/>
      <c r="H307" s="216"/>
      <c r="I307" s="216"/>
      <c r="J307" s="216"/>
      <c r="K307" s="216"/>
      <c r="L307" s="216"/>
    </row>
    <row r="308" spans="1:12" s="10" customFormat="1" ht="20.100000000000001" customHeight="1">
      <c r="A308" s="127"/>
      <c r="B308" s="150"/>
      <c r="C308" s="22"/>
      <c r="D308" s="23"/>
      <c r="E308" s="122"/>
      <c r="F308" s="123"/>
      <c r="G308" s="122"/>
      <c r="H308" s="123"/>
      <c r="I308" s="126"/>
      <c r="J308" s="19"/>
      <c r="L308" s="19"/>
    </row>
    <row r="309" spans="1:12" s="10" customFormat="1" ht="20.100000000000001" customHeight="1">
      <c r="A309" s="7"/>
      <c r="B309" s="8"/>
      <c r="C309" s="22"/>
      <c r="D309" s="23"/>
      <c r="E309" s="113" t="s">
        <v>394</v>
      </c>
      <c r="F309" s="116"/>
      <c r="G309" s="113"/>
      <c r="H309" s="116"/>
      <c r="I309" s="104"/>
      <c r="J309" s="117"/>
      <c r="K309" s="136"/>
      <c r="L309" s="118"/>
    </row>
    <row r="310" spans="1:12" s="10" customFormat="1" ht="20.100000000000001" customHeight="1">
      <c r="A310" s="7"/>
      <c r="B310" s="8"/>
      <c r="C310" s="22"/>
      <c r="D310" s="23"/>
      <c r="E310" s="130"/>
      <c r="I310" s="137"/>
      <c r="J310" s="19"/>
      <c r="L310" s="20" t="s">
        <v>4</v>
      </c>
    </row>
    <row r="311" spans="1:12" s="10" customFormat="1" ht="20.100000000000001" customHeight="1">
      <c r="A311" s="7"/>
      <c r="B311" s="8"/>
      <c r="C311" s="22"/>
      <c r="D311" s="23"/>
      <c r="E311" s="130"/>
      <c r="I311" s="136"/>
      <c r="J311" s="117" t="s">
        <v>324</v>
      </c>
      <c r="K311" s="136"/>
      <c r="L311" s="117" t="s">
        <v>114</v>
      </c>
    </row>
    <row r="312" spans="1:12" s="10" customFormat="1" ht="20.100000000000001" customHeight="1">
      <c r="A312" s="127" t="s">
        <v>182</v>
      </c>
      <c r="B312" s="121" t="s">
        <v>194</v>
      </c>
      <c r="C312" s="22" t="e">
        <f>SUMIF(#REF!,หมายเหตุ!$B312,#REF!)-SUMIF(#REF!,$B312,#REF!)</f>
        <v>#REF!</v>
      </c>
      <c r="D312" s="23" t="e">
        <f>SUMIF(#REF!,$B312,#REF!)-SUMIF(#REF!,หมายเหตุ!$B312,#REF!)</f>
        <v>#REF!</v>
      </c>
      <c r="E312" s="122" t="s">
        <v>182</v>
      </c>
      <c r="I312" s="147"/>
      <c r="J312" s="109">
        <v>117820.45</v>
      </c>
      <c r="K312" s="110"/>
      <c r="L312" s="109">
        <v>67406.960000000006</v>
      </c>
    </row>
    <row r="313" spans="1:12" s="10" customFormat="1" ht="20.100000000000001" customHeight="1">
      <c r="A313" s="127" t="s">
        <v>185</v>
      </c>
      <c r="B313" s="121" t="s">
        <v>195</v>
      </c>
      <c r="C313" s="22" t="e">
        <f>SUMIF(#REF!,หมายเหตุ!$B313,#REF!)-SUMIF(#REF!,$B313,#REF!)</f>
        <v>#REF!</v>
      </c>
      <c r="D313" s="23" t="e">
        <f>SUMIF(#REF!,$B313,#REF!)-SUMIF(#REF!,หมายเหตุ!$B313,#REF!)</f>
        <v>#REF!</v>
      </c>
      <c r="E313" s="122" t="s">
        <v>196</v>
      </c>
      <c r="I313" s="122"/>
      <c r="J313" s="125">
        <v>76454.98</v>
      </c>
      <c r="K313" s="151"/>
      <c r="L313" s="125">
        <v>36457.21</v>
      </c>
    </row>
    <row r="314" spans="1:12" s="10" customFormat="1" ht="20.100000000000001" customHeight="1">
      <c r="A314" s="127" t="s">
        <v>197</v>
      </c>
      <c r="B314" s="121" t="s">
        <v>198</v>
      </c>
      <c r="C314" s="22" t="e">
        <f>SUMIF(#REF!,หมายเหตุ!$B314,#REF!)-SUMIF(#REF!,$B314,#REF!)</f>
        <v>#REF!</v>
      </c>
      <c r="D314" s="23" t="e">
        <f>SUMIF(#REF!,$B314,#REF!)-SUMIF(#REF!,หมายเหตุ!$B314,#REF!)</f>
        <v>#REF!</v>
      </c>
      <c r="E314" s="122" t="s">
        <v>186</v>
      </c>
      <c r="I314" s="122"/>
      <c r="J314" s="125">
        <v>10610</v>
      </c>
      <c r="K314" s="122"/>
      <c r="L314" s="125">
        <v>65981.100000000006</v>
      </c>
    </row>
    <row r="315" spans="1:12" s="10" customFormat="1" ht="20.100000000000001" customHeight="1" thickBot="1">
      <c r="A315" s="149" t="s">
        <v>199</v>
      </c>
      <c r="B315" s="121" t="s">
        <v>200</v>
      </c>
      <c r="C315" s="22" t="e">
        <f>SUMIF(#REF!,หมายเหตุ!$B315,#REF!)-SUMIF(#REF!,$B315,#REF!)</f>
        <v>#REF!</v>
      </c>
      <c r="D315" s="23" t="e">
        <f>SUMIF(#REF!,$B315,#REF!)-SUMIF(#REF!,หมายเหตุ!$B315,#REF!)</f>
        <v>#REF!</v>
      </c>
      <c r="E315" s="113" t="s">
        <v>362</v>
      </c>
      <c r="I315" s="122"/>
      <c r="J315" s="145">
        <f>SUM(J312:J314)</f>
        <v>204885.43</v>
      </c>
      <c r="K315" s="153"/>
      <c r="L315" s="145">
        <f>SUM(L312:L314)</f>
        <v>169845.27000000002</v>
      </c>
    </row>
    <row r="316" spans="1:12" s="10" customFormat="1" ht="20.100000000000001" customHeight="1" thickTop="1">
      <c r="A316" s="149"/>
      <c r="B316" s="121"/>
      <c r="C316" s="22"/>
      <c r="D316" s="23"/>
      <c r="E316" s="113"/>
      <c r="F316" s="152"/>
      <c r="G316" s="153"/>
      <c r="H316" s="152"/>
      <c r="I316" s="122"/>
      <c r="J316" s="19"/>
      <c r="L316" s="19"/>
    </row>
    <row r="317" spans="1:12" s="10" customFormat="1" ht="20.100000000000001" customHeight="1">
      <c r="A317" s="7"/>
      <c r="B317" s="8"/>
      <c r="C317" s="9"/>
      <c r="D317" s="7"/>
      <c r="E317" s="104" t="s">
        <v>395</v>
      </c>
      <c r="F317" s="137"/>
      <c r="G317" s="137"/>
      <c r="H317" s="137"/>
      <c r="I317" s="137"/>
      <c r="J317" s="19"/>
      <c r="L317" s="19"/>
    </row>
    <row r="318" spans="1:12" s="10" customFormat="1" ht="20.100000000000001" customHeight="1">
      <c r="A318" s="7"/>
      <c r="B318" s="8"/>
      <c r="C318" s="9"/>
      <c r="D318" s="7"/>
      <c r="E318" s="130"/>
      <c r="I318" s="137"/>
      <c r="J318" s="19"/>
      <c r="L318" s="20" t="s">
        <v>4</v>
      </c>
    </row>
    <row r="319" spans="1:12" s="10" customFormat="1" ht="20.100000000000001" customHeight="1">
      <c r="A319" s="7"/>
      <c r="B319" s="8"/>
      <c r="C319" s="9"/>
      <c r="D319" s="7"/>
      <c r="E319" s="130"/>
      <c r="I319" s="136"/>
      <c r="J319" s="117" t="s">
        <v>324</v>
      </c>
      <c r="K319" s="136"/>
      <c r="L319" s="117" t="s">
        <v>114</v>
      </c>
    </row>
    <row r="320" spans="1:12" s="10" customFormat="1" ht="20.100000000000001" customHeight="1">
      <c r="A320" s="149" t="s">
        <v>201</v>
      </c>
      <c r="B320" s="121" t="s">
        <v>202</v>
      </c>
      <c r="C320" s="22" t="e">
        <f>SUMIF(#REF!,$B320,#REF!)-SUMIF(#REF!,หมายเหตุ!$B320,#REF!)</f>
        <v>#REF!</v>
      </c>
      <c r="D320" s="23" t="e">
        <f>SUMIF(#REF!,หมายเหตุ!$B320,#REF!)-SUMIF(#REF!,$B320,#REF!)</f>
        <v>#REF!</v>
      </c>
      <c r="E320" s="28" t="s">
        <v>203</v>
      </c>
      <c r="I320" s="147"/>
      <c r="J320" s="109">
        <f>7516416.97+310680+246880</f>
        <v>8073976.9699999997</v>
      </c>
      <c r="K320" s="110"/>
      <c r="L320" s="109">
        <v>7986010.5700000003</v>
      </c>
    </row>
    <row r="321" spans="1:12" s="10" customFormat="1" ht="20.100000000000001" customHeight="1">
      <c r="A321" s="149" t="s">
        <v>204</v>
      </c>
      <c r="B321" s="121" t="s">
        <v>205</v>
      </c>
      <c r="C321" s="22" t="e">
        <f>SUMIF(#REF!,$B321,#REF!)-SUMIF(#REF!,หมายเหตุ!$B321,#REF!)</f>
        <v>#REF!</v>
      </c>
      <c r="D321" s="23" t="e">
        <f>SUMIF(#REF!,หมายเหตุ!$B321,#REF!)-SUMIF(#REF!,$B321,#REF!)</f>
        <v>#REF!</v>
      </c>
      <c r="E321" s="28" t="s">
        <v>204</v>
      </c>
      <c r="I321" s="147"/>
      <c r="J321" s="109">
        <v>2479726</v>
      </c>
      <c r="K321" s="110"/>
      <c r="L321" s="109">
        <v>2534984</v>
      </c>
    </row>
    <row r="322" spans="1:12" s="10" customFormat="1" ht="20.100000000000001" customHeight="1">
      <c r="A322" s="149" t="s">
        <v>206</v>
      </c>
      <c r="B322" s="121" t="s">
        <v>207</v>
      </c>
      <c r="C322" s="22" t="e">
        <f>SUMIF(#REF!,$B322,#REF!)-SUMIF(#REF!,หมายเหตุ!$B322,#REF!)</f>
        <v>#REF!</v>
      </c>
      <c r="D322" s="23" t="e">
        <f>SUMIF(#REF!,หมายเหตุ!$B322,#REF!)-SUMIF(#REF!,$B322,#REF!)</f>
        <v>#REF!</v>
      </c>
      <c r="E322" s="10" t="s">
        <v>208</v>
      </c>
      <c r="I322" s="126"/>
      <c r="J322" s="109">
        <f>233903.22</f>
        <v>233903.22</v>
      </c>
      <c r="K322" s="110"/>
      <c r="L322" s="109">
        <v>245068.55</v>
      </c>
    </row>
    <row r="323" spans="1:12" s="10" customFormat="1" ht="20.100000000000001" customHeight="1">
      <c r="A323" s="149" t="s">
        <v>208</v>
      </c>
      <c r="B323" s="121" t="s">
        <v>209</v>
      </c>
      <c r="C323" s="22" t="e">
        <f>SUMIF(#REF!,$B323,#REF!)-SUMIF(#REF!,หมายเหตุ!$B323,#REF!)</f>
        <v>#REF!</v>
      </c>
      <c r="D323" s="23" t="e">
        <f>SUMIF(#REF!,หมายเหตุ!$B323,#REF!)-SUMIF(#REF!,$B323,#REF!)</f>
        <v>#REF!</v>
      </c>
      <c r="E323" s="10" t="s">
        <v>210</v>
      </c>
      <c r="I323" s="126"/>
      <c r="J323" s="109">
        <f>809430</f>
        <v>809430</v>
      </c>
      <c r="K323" s="110"/>
      <c r="L323" s="109">
        <v>846900</v>
      </c>
    </row>
    <row r="324" spans="1:12" s="10" customFormat="1" ht="20.100000000000001" customHeight="1">
      <c r="A324" s="149"/>
      <c r="B324" s="121"/>
      <c r="C324" s="22"/>
      <c r="D324" s="23"/>
      <c r="E324" s="10" t="s">
        <v>206</v>
      </c>
      <c r="I324" s="126"/>
      <c r="J324" s="109">
        <v>16800</v>
      </c>
      <c r="K324" s="110"/>
      <c r="L324" s="109">
        <v>0</v>
      </c>
    </row>
    <row r="325" spans="1:12" s="10" customFormat="1" ht="20.100000000000001" customHeight="1">
      <c r="A325" s="149" t="s">
        <v>210</v>
      </c>
      <c r="B325" s="121" t="s">
        <v>211</v>
      </c>
      <c r="C325" s="22" t="e">
        <f>SUMIF(#REF!,$B325,#REF!)-SUMIF(#REF!,หมายเหตุ!$B325,#REF!)</f>
        <v>#REF!</v>
      </c>
      <c r="D325" s="23" t="e">
        <f>SUMIF(#REF!,หมายเหตุ!$B325,#REF!)-SUMIF(#REF!,$B325,#REF!)</f>
        <v>#REF!</v>
      </c>
      <c r="E325" s="10" t="s">
        <v>212</v>
      </c>
      <c r="I325" s="126"/>
      <c r="J325" s="109">
        <f>2348179.35+324000</f>
        <v>2672179.35</v>
      </c>
      <c r="K325" s="110"/>
      <c r="L325" s="109">
        <v>2838129</v>
      </c>
    </row>
    <row r="326" spans="1:12" s="10" customFormat="1" ht="20.100000000000001" customHeight="1">
      <c r="A326" s="149" t="s">
        <v>213</v>
      </c>
      <c r="B326" s="121" t="s">
        <v>214</v>
      </c>
      <c r="C326" s="22" t="e">
        <f>SUMIF(#REF!,$B326,#REF!)-SUMIF(#REF!,หมายเหตุ!$B326,#REF!)</f>
        <v>#REF!</v>
      </c>
      <c r="D326" s="23" t="e">
        <f>SUMIF(#REF!,หมายเหตุ!$B326,#REF!)-SUMIF(#REF!,$B326,#REF!)</f>
        <v>#REF!</v>
      </c>
      <c r="E326" s="10" t="s">
        <v>213</v>
      </c>
      <c r="I326" s="126"/>
      <c r="J326" s="109">
        <f>271935.48</f>
        <v>271935.48</v>
      </c>
      <c r="K326" s="110"/>
      <c r="L326" s="109">
        <v>288903</v>
      </c>
    </row>
    <row r="327" spans="1:12" s="10" customFormat="1" ht="20.100000000000001" customHeight="1">
      <c r="A327" s="149" t="s">
        <v>215</v>
      </c>
      <c r="B327" s="121" t="s">
        <v>216</v>
      </c>
      <c r="C327" s="22" t="e">
        <f>SUMIF(#REF!,$B327,#REF!)-SUMIF(#REF!,หมายเหตุ!$B327,#REF!)</f>
        <v>#REF!</v>
      </c>
      <c r="D327" s="23" t="e">
        <f>SUMIF(#REF!,หมายเหตุ!$B327,#REF!)-SUMIF(#REF!,$B327,#REF!)</f>
        <v>#REF!</v>
      </c>
      <c r="E327" s="28" t="s">
        <v>215</v>
      </c>
      <c r="I327" s="126"/>
      <c r="J327" s="109">
        <f>7840+103490</f>
        <v>111330</v>
      </c>
      <c r="K327" s="110"/>
      <c r="L327" s="109">
        <v>136740</v>
      </c>
    </row>
    <row r="328" spans="1:12" s="10" customFormat="1" ht="20.100000000000001" customHeight="1">
      <c r="A328" s="149" t="s">
        <v>217</v>
      </c>
      <c r="B328" s="121" t="s">
        <v>218</v>
      </c>
      <c r="C328" s="22" t="e">
        <f>SUMIF(#REF!,$B328,#REF!)-SUMIF(#REF!,หมายเหตุ!$B328,#REF!)</f>
        <v>#REF!</v>
      </c>
      <c r="D328" s="23" t="e">
        <f>SUMIF(#REF!,หมายเหตุ!$B328,#REF!)-SUMIF(#REF!,$B328,#REF!)</f>
        <v>#REF!</v>
      </c>
      <c r="E328" s="10" t="s">
        <v>217</v>
      </c>
      <c r="I328" s="126"/>
      <c r="J328" s="109">
        <v>27000</v>
      </c>
      <c r="K328" s="110"/>
      <c r="L328" s="109">
        <v>102330</v>
      </c>
    </row>
    <row r="329" spans="1:12" s="10" customFormat="1" ht="20.100000000000001" customHeight="1">
      <c r="A329" s="149" t="s">
        <v>219</v>
      </c>
      <c r="B329" s="121" t="s">
        <v>220</v>
      </c>
      <c r="C329" s="22" t="e">
        <f>SUMIF(#REF!,$B329,#REF!)-SUMIF(#REF!,หมายเหตุ!$B329,#REF!)</f>
        <v>#REF!</v>
      </c>
      <c r="D329" s="23" t="e">
        <f>SUMIF(#REF!,หมายเหตุ!$B329,#REF!)-SUMIF(#REF!,$B329,#REF!)</f>
        <v>#REF!</v>
      </c>
      <c r="E329" s="28" t="s">
        <v>219</v>
      </c>
      <c r="I329" s="126"/>
      <c r="J329" s="109">
        <f>36000+270522</f>
        <v>306522</v>
      </c>
      <c r="K329" s="110"/>
      <c r="L329" s="109">
        <v>36000</v>
      </c>
    </row>
    <row r="330" spans="1:12" s="10" customFormat="1" ht="20.100000000000001" customHeight="1">
      <c r="A330" s="149" t="s">
        <v>221</v>
      </c>
      <c r="B330" s="121" t="s">
        <v>222</v>
      </c>
      <c r="C330" s="22" t="e">
        <f>SUMIF(#REF!,$B330,#REF!)-SUMIF(#REF!,หมายเหตุ!$B330,#REF!)</f>
        <v>#REF!</v>
      </c>
      <c r="D330" s="23" t="e">
        <f>SUMIF(#REF!,หมายเหตุ!$B330,#REF!)-SUMIF(#REF!,$B330,#REF!)</f>
        <v>#REF!</v>
      </c>
      <c r="E330" s="10" t="s">
        <v>221</v>
      </c>
      <c r="I330" s="126"/>
      <c r="J330" s="109">
        <f>117739+16200</f>
        <v>133939</v>
      </c>
      <c r="K330" s="110"/>
      <c r="L330" s="109">
        <v>114232</v>
      </c>
    </row>
    <row r="331" spans="1:12" s="10" customFormat="1" ht="20.100000000000001" customHeight="1">
      <c r="A331" s="149" t="s">
        <v>223</v>
      </c>
      <c r="B331" s="121" t="s">
        <v>224</v>
      </c>
      <c r="C331" s="22" t="e">
        <f>SUMIF(#REF!,$B331,#REF!)-SUMIF(#REF!,หมายเหตุ!$B331,#REF!)</f>
        <v>#REF!</v>
      </c>
      <c r="D331" s="23" t="e">
        <f>SUMIF(#REF!,หมายเหตุ!$B331,#REF!)-SUMIF(#REF!,$B331,#REF!)</f>
        <v>#REF!</v>
      </c>
      <c r="E331" s="28" t="s">
        <v>223</v>
      </c>
      <c r="I331" s="126"/>
      <c r="J331" s="109">
        <v>3700</v>
      </c>
      <c r="K331" s="110"/>
      <c r="L331" s="109">
        <v>8796.31</v>
      </c>
    </row>
    <row r="332" spans="1:12" s="10" customFormat="1" ht="20.100000000000001" customHeight="1">
      <c r="A332" s="149" t="s">
        <v>225</v>
      </c>
      <c r="B332" s="121" t="s">
        <v>226</v>
      </c>
      <c r="C332" s="22" t="e">
        <f>SUMIF(#REF!,$B332,#REF!)-SUMIF(#REF!,หมายเหตุ!$B332,#REF!)</f>
        <v>#REF!</v>
      </c>
      <c r="D332" s="23" t="e">
        <f>SUMIF(#REF!,หมายเหตุ!$B332,#REF!)-SUMIF(#REF!,$B332,#REF!)</f>
        <v>#REF!</v>
      </c>
      <c r="E332" s="10" t="s">
        <v>225</v>
      </c>
      <c r="I332" s="126"/>
      <c r="J332" s="109">
        <f>261451.61</f>
        <v>261451.61</v>
      </c>
      <c r="K332" s="110"/>
      <c r="L332" s="109">
        <v>302900</v>
      </c>
    </row>
    <row r="333" spans="1:12" s="10" customFormat="1" ht="20.100000000000001" customHeight="1">
      <c r="A333" s="149" t="s">
        <v>227</v>
      </c>
      <c r="B333" s="121" t="s">
        <v>228</v>
      </c>
      <c r="C333" s="22" t="e">
        <f>SUMIF(#REF!,$B333,#REF!)-SUMIF(#REF!,หมายเหตุ!$B333,#REF!)</f>
        <v>#REF!</v>
      </c>
      <c r="D333" s="23" t="e">
        <f>SUMIF(#REF!,หมายเหตุ!$B333,#REF!)-SUMIF(#REF!,$B333,#REF!)</f>
        <v>#REF!</v>
      </c>
      <c r="E333" s="10" t="s">
        <v>227</v>
      </c>
      <c r="I333" s="126"/>
      <c r="J333" s="109">
        <v>36000</v>
      </c>
      <c r="K333" s="110"/>
      <c r="L333" s="109">
        <v>78000</v>
      </c>
    </row>
    <row r="334" spans="1:12" s="10" customFormat="1" ht="20.100000000000001" customHeight="1" thickBot="1">
      <c r="A334" s="7"/>
      <c r="B334" s="21"/>
      <c r="C334" s="201"/>
      <c r="D334" s="202"/>
      <c r="E334" s="32" t="s">
        <v>229</v>
      </c>
      <c r="I334" s="66"/>
      <c r="J334" s="68">
        <f>SUM(J320:J333)</f>
        <v>15437893.629999999</v>
      </c>
      <c r="K334" s="30"/>
      <c r="L334" s="68">
        <f>SUM(L320:L333)</f>
        <v>15518993.430000002</v>
      </c>
    </row>
    <row r="335" spans="1:12" s="10" customFormat="1" ht="20.100000000000001" customHeight="1" thickTop="1">
      <c r="A335" s="149"/>
      <c r="B335" s="121"/>
      <c r="C335" s="154"/>
      <c r="D335" s="155"/>
      <c r="E335" s="186"/>
      <c r="F335" s="187"/>
      <c r="G335" s="187"/>
      <c r="H335" s="187"/>
      <c r="I335" s="188"/>
      <c r="J335" s="190"/>
      <c r="K335" s="189"/>
      <c r="L335" s="191"/>
    </row>
    <row r="336" spans="1:12" s="10" customFormat="1" ht="20.100000000000001" customHeight="1">
      <c r="A336" s="149"/>
      <c r="B336" s="121"/>
      <c r="C336" s="154"/>
      <c r="D336" s="155"/>
      <c r="E336" s="186"/>
      <c r="F336" s="187"/>
      <c r="G336" s="187"/>
      <c r="H336" s="187"/>
      <c r="I336" s="188"/>
      <c r="J336" s="190"/>
      <c r="K336" s="189"/>
      <c r="L336" s="191"/>
    </row>
    <row r="337" spans="1:12" s="10" customFormat="1" ht="20.100000000000001" customHeight="1">
      <c r="A337" s="149"/>
      <c r="B337" s="121"/>
      <c r="C337" s="154"/>
      <c r="D337" s="155"/>
      <c r="E337" s="186"/>
      <c r="F337" s="187"/>
      <c r="G337" s="187"/>
      <c r="H337" s="187"/>
      <c r="I337" s="188"/>
      <c r="J337" s="190"/>
      <c r="K337" s="189"/>
      <c r="L337" s="191"/>
    </row>
    <row r="338" spans="1:12" s="10" customFormat="1" ht="20.100000000000001" customHeight="1">
      <c r="A338" s="149"/>
      <c r="B338" s="121"/>
      <c r="C338" s="154"/>
      <c r="D338" s="155"/>
      <c r="E338" s="32"/>
      <c r="I338" s="134"/>
      <c r="J338" s="135"/>
      <c r="K338" s="110"/>
      <c r="L338" s="144"/>
    </row>
    <row r="339" spans="1:12" s="10" customFormat="1" ht="20.100000000000001" customHeight="1">
      <c r="A339" s="149"/>
      <c r="B339" s="121"/>
      <c r="C339" s="154"/>
      <c r="D339" s="155"/>
      <c r="E339" s="32"/>
      <c r="I339" s="134"/>
      <c r="J339" s="135"/>
      <c r="K339" s="110"/>
      <c r="L339" s="144"/>
    </row>
    <row r="340" spans="1:12" s="10" customFormat="1" ht="20.100000000000001" customHeight="1">
      <c r="A340" s="149"/>
      <c r="B340" s="121"/>
      <c r="C340" s="154"/>
      <c r="D340" s="155"/>
      <c r="E340" s="32"/>
      <c r="I340" s="134"/>
      <c r="J340" s="135"/>
      <c r="K340" s="110"/>
      <c r="L340" s="144"/>
    </row>
    <row r="341" spans="1:12" s="10" customFormat="1" ht="20.100000000000001" customHeight="1">
      <c r="A341" s="149"/>
      <c r="B341" s="121"/>
      <c r="C341" s="154"/>
      <c r="D341" s="155"/>
      <c r="E341" s="32"/>
      <c r="I341" s="134"/>
      <c r="J341" s="135"/>
      <c r="K341" s="110"/>
      <c r="L341" s="144"/>
    </row>
    <row r="342" spans="1:12" s="10" customFormat="1" ht="20.100000000000001" customHeight="1">
      <c r="A342" s="149"/>
      <c r="B342" s="121"/>
      <c r="C342" s="154"/>
      <c r="D342" s="155"/>
      <c r="E342" s="32"/>
      <c r="I342" s="134"/>
      <c r="J342" s="135"/>
      <c r="K342" s="110"/>
      <c r="L342" s="211">
        <v>24</v>
      </c>
    </row>
    <row r="343" spans="1:12" s="10" customFormat="1" ht="20.100000000000001" customHeight="1">
      <c r="A343" s="149"/>
      <c r="B343" s="121"/>
      <c r="C343" s="154"/>
      <c r="D343" s="155"/>
      <c r="E343" s="216" t="s">
        <v>328</v>
      </c>
      <c r="F343" s="216"/>
      <c r="G343" s="216"/>
      <c r="H343" s="216"/>
      <c r="I343" s="216"/>
      <c r="J343" s="216"/>
      <c r="K343" s="216"/>
      <c r="L343" s="216"/>
    </row>
    <row r="344" spans="1:12" s="10" customFormat="1" ht="20.100000000000001" customHeight="1">
      <c r="A344" s="149"/>
      <c r="B344" s="121"/>
      <c r="C344" s="154"/>
      <c r="D344" s="155"/>
      <c r="E344" s="216" t="s">
        <v>2</v>
      </c>
      <c r="F344" s="216"/>
      <c r="G344" s="216"/>
      <c r="H344" s="216"/>
      <c r="I344" s="216"/>
      <c r="J344" s="216"/>
      <c r="K344" s="216"/>
      <c r="L344" s="216"/>
    </row>
    <row r="345" spans="1:12" s="10" customFormat="1" ht="20.100000000000001" customHeight="1">
      <c r="A345" s="149"/>
      <c r="B345" s="121"/>
      <c r="C345" s="154"/>
      <c r="D345" s="155"/>
      <c r="E345" s="216" t="s">
        <v>325</v>
      </c>
      <c r="F345" s="216"/>
      <c r="G345" s="216"/>
      <c r="H345" s="216"/>
      <c r="I345" s="216"/>
      <c r="J345" s="216"/>
      <c r="K345" s="216"/>
      <c r="L345" s="216"/>
    </row>
    <row r="346" spans="1:12" s="10" customFormat="1" ht="20.100000000000001" customHeight="1">
      <c r="A346" s="149"/>
      <c r="B346" s="121"/>
      <c r="C346" s="154"/>
      <c r="D346" s="155"/>
      <c r="E346" s="32"/>
      <c r="I346" s="134"/>
      <c r="J346" s="135"/>
      <c r="K346" s="110"/>
      <c r="L346" s="144"/>
    </row>
    <row r="347" spans="1:12" s="10" customFormat="1" ht="20.100000000000001" customHeight="1">
      <c r="A347" s="149"/>
      <c r="B347" s="121"/>
      <c r="C347" s="154"/>
      <c r="D347" s="155"/>
      <c r="E347" s="104" t="s">
        <v>396</v>
      </c>
      <c r="F347" s="137"/>
      <c r="G347" s="137"/>
      <c r="H347" s="137"/>
      <c r="I347" s="137"/>
      <c r="J347" s="19"/>
      <c r="L347" s="19"/>
    </row>
    <row r="348" spans="1:12" s="10" customFormat="1" ht="20.100000000000001" customHeight="1">
      <c r="A348" s="149"/>
      <c r="B348" s="121"/>
      <c r="C348" s="154"/>
      <c r="D348" s="155"/>
      <c r="E348" s="130"/>
      <c r="I348" s="137"/>
      <c r="J348" s="19"/>
      <c r="L348" s="20" t="s">
        <v>4</v>
      </c>
    </row>
    <row r="349" spans="1:12" s="10" customFormat="1" ht="20.100000000000001" customHeight="1">
      <c r="A349" s="131"/>
      <c r="B349" s="141"/>
      <c r="C349" s="142"/>
      <c r="D349" s="143"/>
      <c r="E349" s="130"/>
      <c r="I349" s="136"/>
      <c r="J349" s="117" t="s">
        <v>324</v>
      </c>
      <c r="K349" s="136"/>
      <c r="L349" s="117" t="s">
        <v>114</v>
      </c>
    </row>
    <row r="350" spans="1:12" s="10" customFormat="1" ht="20.100000000000001" customHeight="1">
      <c r="A350" s="127" t="s">
        <v>230</v>
      </c>
      <c r="B350" s="121" t="s">
        <v>231</v>
      </c>
      <c r="C350" s="22" t="e">
        <f>SUMIF(#REF!,$B350,#REF!)-SUMIF(#REF!,หมายเหตุ!$B350,#REF!)</f>
        <v>#REF!</v>
      </c>
      <c r="D350" s="23" t="e">
        <f>SUMIF(#REF!,หมายเหตุ!$B350,#REF!)-SUMIF(#REF!,$B350,#REF!)</f>
        <v>#REF!</v>
      </c>
      <c r="E350" s="122" t="s">
        <v>232</v>
      </c>
      <c r="I350" s="147"/>
      <c r="J350" s="109">
        <v>557478</v>
      </c>
      <c r="K350" s="110"/>
      <c r="L350" s="109">
        <v>411652</v>
      </c>
    </row>
    <row r="351" spans="1:12" s="10" customFormat="1" ht="20.100000000000001" customHeight="1">
      <c r="A351" s="127" t="s">
        <v>233</v>
      </c>
      <c r="B351" s="121" t="s">
        <v>234</v>
      </c>
      <c r="C351" s="22" t="e">
        <f>SUMIF(#REF!,$B351,#REF!)-SUMIF(#REF!,หมายเหตุ!$B351,#REF!)</f>
        <v>#REF!</v>
      </c>
      <c r="D351" s="23" t="e">
        <f>SUMIF(#REF!,หมายเหตุ!$B351,#REF!)-SUMIF(#REF!,$B351,#REF!)</f>
        <v>#REF!</v>
      </c>
      <c r="E351" s="146" t="s">
        <v>233</v>
      </c>
      <c r="I351" s="126"/>
      <c r="J351" s="109">
        <v>14717.47</v>
      </c>
      <c r="K351" s="110"/>
      <c r="L351" s="109">
        <v>438635</v>
      </c>
    </row>
    <row r="352" spans="1:12" s="10" customFormat="1" ht="20.100000000000001" customHeight="1">
      <c r="A352" s="127" t="s">
        <v>235</v>
      </c>
      <c r="B352" s="121" t="s">
        <v>236</v>
      </c>
      <c r="C352" s="22" t="e">
        <f>SUMIF(#REF!,$B352,#REF!)-SUMIF(#REF!,หมายเหตุ!$B352,#REF!)</f>
        <v>#REF!</v>
      </c>
      <c r="D352" s="23" t="e">
        <f>SUMIF(#REF!,หมายเหตุ!$B352,#REF!)-SUMIF(#REF!,$B352,#REF!)</f>
        <v>#REF!</v>
      </c>
      <c r="E352" s="128" t="s">
        <v>235</v>
      </c>
      <c r="I352" s="126"/>
      <c r="J352" s="109">
        <v>0</v>
      </c>
      <c r="K352" s="110"/>
      <c r="L352" s="109">
        <v>413348</v>
      </c>
    </row>
    <row r="353" spans="1:12" s="10" customFormat="1" ht="20.100000000000001" customHeight="1">
      <c r="A353" s="127" t="s">
        <v>237</v>
      </c>
      <c r="B353" s="121" t="s">
        <v>238</v>
      </c>
      <c r="C353" s="22" t="e">
        <f>SUMIF(#REF!,$B353,#REF!)-SUMIF(#REF!,หมายเหตุ!$B353,#REF!)</f>
        <v>#REF!</v>
      </c>
      <c r="D353" s="23" t="e">
        <f>SUMIF(#REF!,หมายเหตุ!$B353,#REF!)-SUMIF(#REF!,$B353,#REF!)</f>
        <v>#REF!</v>
      </c>
      <c r="E353" s="128" t="s">
        <v>237</v>
      </c>
      <c r="I353" s="126"/>
      <c r="J353" s="109">
        <v>0</v>
      </c>
      <c r="K353" s="110"/>
      <c r="L353" s="109">
        <v>75330</v>
      </c>
    </row>
    <row r="354" spans="1:12" s="10" customFormat="1" ht="20.100000000000001" customHeight="1">
      <c r="A354" s="127" t="s">
        <v>239</v>
      </c>
      <c r="B354" s="121" t="s">
        <v>240</v>
      </c>
      <c r="C354" s="22" t="e">
        <f>SUMIF(#REF!,$B354,#REF!)-SUMIF(#REF!,หมายเหตุ!$B354,#REF!)</f>
        <v>#REF!</v>
      </c>
      <c r="D354" s="23" t="e">
        <f>SUMIF(#REF!,หมายเหตุ!$B354,#REF!)-SUMIF(#REF!,$B354,#REF!)</f>
        <v>#REF!</v>
      </c>
      <c r="E354" s="128" t="s">
        <v>239</v>
      </c>
      <c r="I354" s="126"/>
      <c r="J354" s="109">
        <v>199667.42</v>
      </c>
      <c r="K354" s="110"/>
      <c r="L354" s="109">
        <v>176609.64</v>
      </c>
    </row>
    <row r="355" spans="1:12" s="10" customFormat="1" ht="20.100000000000001" customHeight="1" thickBot="1">
      <c r="A355" s="127"/>
      <c r="B355" s="121"/>
      <c r="C355" s="156"/>
      <c r="D355" s="157"/>
      <c r="E355" s="130" t="s">
        <v>241</v>
      </c>
      <c r="I355" s="134"/>
      <c r="J355" s="124">
        <f>SUM(J350:J354)</f>
        <v>771862.89</v>
      </c>
      <c r="K355" s="110"/>
      <c r="L355" s="124">
        <f>SUM(L350:L354)</f>
        <v>1515574.6400000001</v>
      </c>
    </row>
    <row r="356" spans="1:12" s="10" customFormat="1" ht="20.100000000000001" customHeight="1" thickTop="1">
      <c r="A356" s="127"/>
      <c r="B356" s="121"/>
      <c r="C356" s="156"/>
      <c r="D356" s="157"/>
      <c r="E356" s="130"/>
      <c r="I356" s="134"/>
      <c r="J356" s="135"/>
      <c r="K356" s="110"/>
      <c r="L356" s="135"/>
    </row>
    <row r="357" spans="1:12" s="10" customFormat="1" ht="20.100000000000001" customHeight="1">
      <c r="A357" s="7"/>
      <c r="B357" s="8"/>
      <c r="C357" s="9"/>
      <c r="D357" s="7"/>
      <c r="E357" s="104" t="s">
        <v>397</v>
      </c>
      <c r="F357" s="116"/>
      <c r="G357" s="113"/>
      <c r="H357" s="116"/>
      <c r="I357" s="137"/>
      <c r="J357" s="117"/>
      <c r="K357" s="136"/>
      <c r="L357" s="117"/>
    </row>
    <row r="358" spans="1:12" s="10" customFormat="1" ht="20.100000000000001" customHeight="1">
      <c r="A358" s="7"/>
      <c r="B358" s="8"/>
      <c r="C358" s="9"/>
      <c r="D358" s="7"/>
      <c r="E358" s="130"/>
      <c r="I358" s="137"/>
      <c r="J358" s="19"/>
      <c r="L358" s="20" t="s">
        <v>4</v>
      </c>
    </row>
    <row r="359" spans="1:12" s="10" customFormat="1" ht="20.100000000000001" customHeight="1">
      <c r="A359" s="7"/>
      <c r="B359" s="8"/>
      <c r="C359" s="9"/>
      <c r="D359" s="7"/>
      <c r="E359" s="130"/>
      <c r="I359" s="136"/>
      <c r="J359" s="117" t="s">
        <v>324</v>
      </c>
      <c r="K359" s="136"/>
      <c r="L359" s="117" t="s">
        <v>114</v>
      </c>
    </row>
    <row r="360" spans="1:12" s="10" customFormat="1" ht="20.100000000000001" customHeight="1">
      <c r="A360" s="120" t="s">
        <v>242</v>
      </c>
      <c r="B360" s="121" t="s">
        <v>243</v>
      </c>
      <c r="C360" s="22" t="e">
        <f>SUMIF(#REF!,$B360,#REF!)-SUMIF(#REF!,หมายเหตุ!$B360,#REF!)</f>
        <v>#REF!</v>
      </c>
      <c r="D360" s="23" t="e">
        <f>SUMIF(#REF!,หมายเหตุ!$B360,#REF!)-SUMIF(#REF!,$B360,#REF!)</f>
        <v>#REF!</v>
      </c>
      <c r="E360" s="122" t="s">
        <v>242</v>
      </c>
      <c r="I360" s="147"/>
      <c r="J360" s="109">
        <v>233087</v>
      </c>
      <c r="K360" s="110"/>
      <c r="L360" s="109">
        <v>88320</v>
      </c>
    </row>
    <row r="361" spans="1:12" s="10" customFormat="1" ht="20.100000000000001" customHeight="1">
      <c r="A361" s="120" t="s">
        <v>244</v>
      </c>
      <c r="B361" s="121" t="s">
        <v>245</v>
      </c>
      <c r="C361" s="22" t="e">
        <f>SUMIF(#REF!,$B361,#REF!)-SUMIF(#REF!,หมายเหตุ!$B361,#REF!)</f>
        <v>#REF!</v>
      </c>
      <c r="D361" s="23" t="e">
        <f>SUMIF(#REF!,หมายเหตุ!$B361,#REF!)-SUMIF(#REF!,$B361,#REF!)</f>
        <v>#REF!</v>
      </c>
      <c r="E361" s="122" t="s">
        <v>244</v>
      </c>
      <c r="I361" s="147"/>
      <c r="J361" s="109">
        <v>0</v>
      </c>
      <c r="K361" s="110"/>
      <c r="L361" s="109">
        <v>20000</v>
      </c>
    </row>
    <row r="362" spans="1:12" s="10" customFormat="1" ht="20.100000000000001" customHeight="1">
      <c r="A362" s="120" t="s">
        <v>246</v>
      </c>
      <c r="B362" s="121" t="s">
        <v>247</v>
      </c>
      <c r="C362" s="22" t="e">
        <f>SUMIF(#REF!,$B362,#REF!)-SUMIF(#REF!,หมายเหตุ!$B362,#REF!)</f>
        <v>#REF!</v>
      </c>
      <c r="D362" s="23" t="e">
        <f>SUMIF(#REF!,หมายเหตุ!$B362,#REF!)-SUMIF(#REF!,$B362,#REF!)</f>
        <v>#REF!</v>
      </c>
      <c r="E362" s="158" t="s">
        <v>246</v>
      </c>
      <c r="I362" s="147"/>
      <c r="J362" s="159">
        <v>51400</v>
      </c>
      <c r="K362" s="110"/>
      <c r="L362" s="159">
        <v>33600</v>
      </c>
    </row>
    <row r="363" spans="1:12" s="10" customFormat="1" ht="20.100000000000001" customHeight="1" thickBot="1">
      <c r="A363" s="7"/>
      <c r="B363" s="8"/>
      <c r="C363" s="9"/>
      <c r="D363" s="7"/>
      <c r="E363" s="113" t="s">
        <v>248</v>
      </c>
      <c r="I363" s="136"/>
      <c r="J363" s="160">
        <f>SUM(J360:J362)</f>
        <v>284487</v>
      </c>
      <c r="K363" s="110"/>
      <c r="L363" s="160">
        <f>SUM(L360:L362)</f>
        <v>141920</v>
      </c>
    </row>
    <row r="364" spans="1:12" s="10" customFormat="1" ht="20.100000000000001" customHeight="1" thickTop="1">
      <c r="A364" s="7"/>
      <c r="B364" s="8"/>
      <c r="C364" s="9"/>
      <c r="D364" s="7"/>
      <c r="E364" s="113"/>
      <c r="I364" s="136"/>
      <c r="J364" s="161"/>
      <c r="K364" s="110"/>
      <c r="L364" s="161"/>
    </row>
    <row r="365" spans="1:12" s="10" customFormat="1" ht="20.100000000000001" customHeight="1">
      <c r="A365" s="140"/>
      <c r="B365" s="141"/>
      <c r="C365" s="142"/>
      <c r="D365" s="143"/>
      <c r="E365" s="104" t="s">
        <v>398</v>
      </c>
      <c r="F365" s="116"/>
      <c r="G365" s="113"/>
      <c r="H365" s="116"/>
      <c r="I365" s="137"/>
      <c r="J365" s="19"/>
      <c r="L365" s="19"/>
    </row>
    <row r="366" spans="1:12" s="10" customFormat="1" ht="20.100000000000001" customHeight="1">
      <c r="A366" s="131"/>
      <c r="B366" s="141"/>
      <c r="C366" s="142"/>
      <c r="D366" s="143"/>
      <c r="E366" s="130"/>
      <c r="I366" s="137"/>
      <c r="J366" s="19"/>
      <c r="L366" s="20" t="s">
        <v>4</v>
      </c>
    </row>
    <row r="367" spans="1:12" s="10" customFormat="1" ht="20.100000000000001" customHeight="1">
      <c r="A367" s="131"/>
      <c r="B367" s="141"/>
      <c r="C367" s="142"/>
      <c r="D367" s="143"/>
      <c r="E367" s="130"/>
      <c r="I367" s="136"/>
      <c r="J367" s="117" t="s">
        <v>324</v>
      </c>
      <c r="K367" s="136"/>
      <c r="L367" s="117" t="s">
        <v>114</v>
      </c>
    </row>
    <row r="368" spans="1:12" s="10" customFormat="1" ht="20.100000000000001" customHeight="1">
      <c r="A368" s="127" t="s">
        <v>249</v>
      </c>
      <c r="B368" s="121" t="s">
        <v>250</v>
      </c>
      <c r="C368" s="22" t="e">
        <f>SUMIF(#REF!,$B368,#REF!)-SUMIF(#REF!,หมายเหตุ!$B368,#REF!)</f>
        <v>#REF!</v>
      </c>
      <c r="D368" s="23" t="e">
        <f>SUMIF(#REF!,หมายเหตุ!$B368,#REF!)-SUMIF(#REF!,$B368,#REF!)</f>
        <v>#REF!</v>
      </c>
      <c r="E368" s="122" t="s">
        <v>251</v>
      </c>
      <c r="I368" s="147"/>
      <c r="J368" s="123">
        <v>549750</v>
      </c>
      <c r="K368" s="162"/>
      <c r="L368" s="123">
        <v>41943</v>
      </c>
    </row>
    <row r="369" spans="1:12" s="10" customFormat="1" ht="20.100000000000001" customHeight="1">
      <c r="A369" s="127" t="s">
        <v>252</v>
      </c>
      <c r="B369" s="121" t="s">
        <v>253</v>
      </c>
      <c r="C369" s="22" t="e">
        <f>SUMIF(#REF!,$B369,#REF!)-SUMIF(#REF!,หมายเหตุ!$B369,#REF!)</f>
        <v>#REF!</v>
      </c>
      <c r="D369" s="23" t="e">
        <f>SUMIF(#REF!,หมายเหตุ!$B369,#REF!)-SUMIF(#REF!,$B369,#REF!)</f>
        <v>#REF!</v>
      </c>
      <c r="E369" s="146" t="s">
        <v>254</v>
      </c>
      <c r="I369" s="147"/>
      <c r="J369" s="123">
        <v>80802</v>
      </c>
      <c r="K369" s="162"/>
      <c r="L369" s="123">
        <v>203010</v>
      </c>
    </row>
    <row r="370" spans="1:12" s="10" customFormat="1" ht="20.100000000000001" customHeight="1">
      <c r="A370" s="127" t="s">
        <v>255</v>
      </c>
      <c r="B370" s="121" t="s">
        <v>256</v>
      </c>
      <c r="C370" s="22" t="e">
        <f>SUMIF(#REF!,$B370,#REF!)-SUMIF(#REF!,หมายเหตุ!$B370,#REF!)</f>
        <v>#REF!</v>
      </c>
      <c r="D370" s="23" t="e">
        <f>SUMIF(#REF!,หมายเหตุ!$B370,#REF!)-SUMIF(#REF!,$B370,#REF!)</f>
        <v>#REF!</v>
      </c>
      <c r="E370" s="122" t="s">
        <v>255</v>
      </c>
      <c r="I370" s="147"/>
      <c r="J370" s="123">
        <v>1575116.32</v>
      </c>
      <c r="K370" s="162"/>
      <c r="L370" s="123">
        <v>1065169.01</v>
      </c>
    </row>
    <row r="371" spans="1:12" s="10" customFormat="1" ht="20.100000000000001" customHeight="1">
      <c r="A371" s="127" t="s">
        <v>257</v>
      </c>
      <c r="B371" s="121" t="s">
        <v>258</v>
      </c>
      <c r="C371" s="22" t="e">
        <f>SUMIF(#REF!,$B371,#REF!)-SUMIF(#REF!,หมายเหตุ!$B371,#REF!)</f>
        <v>#REF!</v>
      </c>
      <c r="D371" s="23" t="e">
        <f>SUMIF(#REF!,หมายเหตุ!$B371,#REF!)-SUMIF(#REF!,$B371,#REF!)</f>
        <v>#REF!</v>
      </c>
      <c r="E371" s="122" t="s">
        <v>259</v>
      </c>
      <c r="I371" s="147"/>
      <c r="J371" s="123">
        <v>4473949.46</v>
      </c>
      <c r="K371" s="162"/>
      <c r="L371" s="123">
        <v>4344537</v>
      </c>
    </row>
    <row r="372" spans="1:12" s="10" customFormat="1" ht="20.100000000000001" customHeight="1">
      <c r="A372" s="127" t="s">
        <v>260</v>
      </c>
      <c r="B372" s="121" t="s">
        <v>261</v>
      </c>
      <c r="C372" s="22" t="e">
        <f>SUMIF(#REF!,$B372,#REF!)-SUMIF(#REF!,หมายเหตุ!$B372,#REF!)</f>
        <v>#REF!</v>
      </c>
      <c r="D372" s="23" t="e">
        <f>SUMIF(#REF!,หมายเหตุ!$B372,#REF!)-SUMIF(#REF!,$B372,#REF!)</f>
        <v>#REF!</v>
      </c>
      <c r="E372" s="122" t="s">
        <v>262</v>
      </c>
      <c r="I372" s="147"/>
      <c r="J372" s="123">
        <f>92841+1000</f>
        <v>93841</v>
      </c>
      <c r="K372" s="162"/>
      <c r="L372" s="123">
        <v>25864.5</v>
      </c>
    </row>
    <row r="373" spans="1:12" s="10" customFormat="1" ht="20.100000000000001" customHeight="1">
      <c r="A373" s="149" t="s">
        <v>263</v>
      </c>
      <c r="B373" s="121" t="s">
        <v>264</v>
      </c>
      <c r="C373" s="22" t="e">
        <f>SUMIF(#REF!,$B373,#REF!)-SUMIF(#REF!,หมายเหตุ!$B373,#REF!)</f>
        <v>#REF!</v>
      </c>
      <c r="D373" s="23" t="e">
        <f>SUMIF(#REF!,หมายเหตุ!$B373,#REF!)-SUMIF(#REF!,$B373,#REF!)</f>
        <v>#REF!</v>
      </c>
      <c r="E373" s="128" t="s">
        <v>263</v>
      </c>
      <c r="I373" s="126"/>
      <c r="J373" s="123">
        <v>0</v>
      </c>
      <c r="K373" s="162"/>
      <c r="L373" s="123">
        <v>1000</v>
      </c>
    </row>
    <row r="374" spans="1:12" s="10" customFormat="1" ht="20.100000000000001" customHeight="1">
      <c r="A374" s="127" t="s">
        <v>265</v>
      </c>
      <c r="B374" s="121" t="s">
        <v>266</v>
      </c>
      <c r="C374" s="22" t="e">
        <f>SUMIF(#REF!,$B374,#REF!)-SUMIF(#REF!,หมายเหตุ!$B374,#REF!)</f>
        <v>#REF!</v>
      </c>
      <c r="D374" s="23" t="e">
        <f>SUMIF(#REF!,หมายเหตุ!$B374,#REF!)-SUMIF(#REF!,$B374,#REF!)</f>
        <v>#REF!</v>
      </c>
      <c r="E374" s="122" t="s">
        <v>267</v>
      </c>
      <c r="I374" s="147"/>
      <c r="J374" s="123">
        <f>30109.8+60200</f>
        <v>90309.8</v>
      </c>
      <c r="K374" s="162"/>
      <c r="L374" s="123">
        <v>64818.3</v>
      </c>
    </row>
    <row r="375" spans="1:12" s="10" customFormat="1" ht="20.100000000000001" customHeight="1">
      <c r="A375" s="120" t="s">
        <v>268</v>
      </c>
      <c r="B375" s="121" t="s">
        <v>269</v>
      </c>
      <c r="C375" s="22" t="e">
        <f>SUMIF(#REF!,$B375,#REF!)-SUMIF(#REF!,หมายเหตุ!$B375,#REF!)</f>
        <v>#REF!</v>
      </c>
      <c r="D375" s="23" t="e">
        <f>SUMIF(#REF!,หมายเหตุ!$B375,#REF!)-SUMIF(#REF!,$B375,#REF!)</f>
        <v>#REF!</v>
      </c>
      <c r="E375" s="128" t="s">
        <v>268</v>
      </c>
      <c r="I375" s="126"/>
      <c r="J375" s="123">
        <f>208000+1855</f>
        <v>209855</v>
      </c>
      <c r="K375" s="162"/>
      <c r="L375" s="123">
        <v>98980</v>
      </c>
    </row>
    <row r="376" spans="1:12" s="10" customFormat="1" ht="20.100000000000001" customHeight="1">
      <c r="A376" s="149" t="s">
        <v>270</v>
      </c>
      <c r="B376" s="121" t="s">
        <v>271</v>
      </c>
      <c r="C376" s="22" t="e">
        <f>SUMIF(#REF!,$B376,#REF!)-SUMIF(#REF!,หมายเหตุ!$B376,#REF!)</f>
        <v>#REF!</v>
      </c>
      <c r="D376" s="23" t="e">
        <f>SUMIF(#REF!,หมายเหตุ!$B376,#REF!)-SUMIF(#REF!,$B376,#REF!)</f>
        <v>#REF!</v>
      </c>
      <c r="E376" s="122" t="s">
        <v>272</v>
      </c>
      <c r="I376" s="126"/>
      <c r="J376" s="123">
        <v>194357.75</v>
      </c>
      <c r="K376" s="162"/>
      <c r="L376" s="123">
        <v>206855.58</v>
      </c>
    </row>
    <row r="377" spans="1:12" s="10" customFormat="1" ht="20.100000000000001" customHeight="1" thickBot="1">
      <c r="A377" s="131"/>
      <c r="B377" s="132"/>
      <c r="C377" s="148"/>
      <c r="D377" s="149"/>
      <c r="E377" s="111" t="s">
        <v>273</v>
      </c>
      <c r="I377" s="134"/>
      <c r="J377" s="124">
        <f>SUM(J368:J376)</f>
        <v>7267981.3300000001</v>
      </c>
      <c r="K377" s="162"/>
      <c r="L377" s="124">
        <f>SUM(L368:L376)</f>
        <v>6052177.3899999997</v>
      </c>
    </row>
    <row r="378" spans="1:12" s="10" customFormat="1" ht="20.100000000000001" customHeight="1" thickTop="1">
      <c r="A378" s="131"/>
      <c r="B378" s="132"/>
      <c r="C378" s="148"/>
      <c r="D378" s="149"/>
      <c r="E378" s="111"/>
      <c r="I378" s="134"/>
      <c r="J378" s="135"/>
      <c r="K378" s="162"/>
      <c r="L378" s="144"/>
    </row>
    <row r="379" spans="1:12" s="10" customFormat="1" ht="20.100000000000001" customHeight="1">
      <c r="A379" s="131"/>
      <c r="B379" s="132"/>
      <c r="C379" s="148"/>
      <c r="D379" s="149"/>
      <c r="E379" s="111"/>
      <c r="I379" s="134"/>
      <c r="J379" s="135"/>
      <c r="K379" s="162"/>
      <c r="L379" s="144"/>
    </row>
    <row r="380" spans="1:12" s="10" customFormat="1" ht="20.100000000000001" customHeight="1">
      <c r="A380" s="131"/>
      <c r="B380" s="132"/>
      <c r="C380" s="148"/>
      <c r="D380" s="149"/>
      <c r="E380" s="111"/>
      <c r="I380" s="134"/>
      <c r="J380" s="135"/>
      <c r="K380" s="162"/>
      <c r="L380" s="211">
        <v>25</v>
      </c>
    </row>
    <row r="381" spans="1:12" s="10" customFormat="1" ht="20.100000000000001" customHeight="1">
      <c r="A381" s="131"/>
      <c r="B381" s="132"/>
      <c r="C381" s="148"/>
      <c r="D381" s="149"/>
      <c r="E381" s="216" t="s">
        <v>328</v>
      </c>
      <c r="F381" s="216"/>
      <c r="G381" s="216"/>
      <c r="H381" s="216"/>
      <c r="I381" s="216"/>
      <c r="J381" s="216"/>
      <c r="K381" s="216"/>
      <c r="L381" s="216"/>
    </row>
    <row r="382" spans="1:12" s="10" customFormat="1" ht="20.100000000000001" customHeight="1">
      <c r="A382" s="131"/>
      <c r="B382" s="132"/>
      <c r="C382" s="148"/>
      <c r="D382" s="149"/>
      <c r="E382" s="216" t="s">
        <v>2</v>
      </c>
      <c r="F382" s="216"/>
      <c r="G382" s="216"/>
      <c r="H382" s="216"/>
      <c r="I382" s="216"/>
      <c r="J382" s="216"/>
      <c r="K382" s="216"/>
      <c r="L382" s="216"/>
    </row>
    <row r="383" spans="1:12" s="10" customFormat="1" ht="20.100000000000001" customHeight="1">
      <c r="A383" s="131"/>
      <c r="B383" s="132"/>
      <c r="C383" s="148"/>
      <c r="D383" s="149"/>
      <c r="E383" s="216" t="s">
        <v>325</v>
      </c>
      <c r="F383" s="216"/>
      <c r="G383" s="216"/>
      <c r="H383" s="216"/>
      <c r="I383" s="216"/>
      <c r="J383" s="216"/>
      <c r="K383" s="216"/>
      <c r="L383" s="216"/>
    </row>
    <row r="384" spans="1:12" s="10" customFormat="1" ht="20.100000000000001" customHeight="1">
      <c r="A384" s="131"/>
      <c r="B384" s="132"/>
      <c r="C384" s="148"/>
      <c r="D384" s="149"/>
      <c r="E384" s="111"/>
      <c r="I384" s="134"/>
      <c r="J384" s="135"/>
      <c r="K384" s="162"/>
      <c r="L384" s="144"/>
    </row>
    <row r="385" spans="1:12" s="10" customFormat="1" ht="20.100000000000001" customHeight="1">
      <c r="A385" s="127" t="s">
        <v>274</v>
      </c>
      <c r="B385" s="121" t="s">
        <v>275</v>
      </c>
      <c r="C385" s="22" t="e">
        <f>SUMIF(#REF!,$B385,#REF!)-SUMIF(#REF!,หมายเหตุ!$B385,#REF!)</f>
        <v>#REF!</v>
      </c>
      <c r="D385" s="23" t="e">
        <f>SUMIF(#REF!,หมายเหตุ!$B385,#REF!)-SUMIF(#REF!,$B385,#REF!)</f>
        <v>#REF!</v>
      </c>
      <c r="E385" s="104" t="s">
        <v>399</v>
      </c>
      <c r="F385" s="116"/>
      <c r="G385" s="113"/>
      <c r="H385" s="116"/>
      <c r="I385" s="137"/>
      <c r="J385" s="19"/>
      <c r="L385" s="19"/>
    </row>
    <row r="386" spans="1:12" s="10" customFormat="1" ht="20.100000000000001" customHeight="1">
      <c r="A386" s="132" t="s">
        <v>276</v>
      </c>
      <c r="B386" s="121" t="s">
        <v>277</v>
      </c>
      <c r="C386" s="22" t="e">
        <f>SUMIF(#REF!,$B386,#REF!)-SUMIF(#REF!,หมายเหตุ!$B386,#REF!)</f>
        <v>#REF!</v>
      </c>
      <c r="D386" s="23" t="e">
        <f>SUMIF(#REF!,หมายเหตุ!$B386,#REF!)-SUMIF(#REF!,$B386,#REF!)</f>
        <v>#REF!</v>
      </c>
      <c r="E386" s="130"/>
      <c r="I386" s="137"/>
      <c r="J386" s="19"/>
      <c r="L386" s="20" t="s">
        <v>4</v>
      </c>
    </row>
    <row r="387" spans="1:12" s="10" customFormat="1" ht="20.100000000000001" customHeight="1">
      <c r="A387" s="120" t="s">
        <v>279</v>
      </c>
      <c r="B387" s="121" t="s">
        <v>280</v>
      </c>
      <c r="C387" s="22" t="e">
        <f>SUMIF(#REF!,$B387,#REF!)-SUMIF(#REF!,หมายเหตุ!$B387,#REF!)</f>
        <v>#REF!</v>
      </c>
      <c r="D387" s="23" t="e">
        <f>SUMIF(#REF!,หมายเหตุ!$B387,#REF!)-SUMIF(#REF!,$B387,#REF!)</f>
        <v>#REF!</v>
      </c>
      <c r="E387" s="130"/>
      <c r="I387" s="136"/>
      <c r="J387" s="117" t="s">
        <v>324</v>
      </c>
      <c r="K387" s="136"/>
      <c r="L387" s="117" t="s">
        <v>114</v>
      </c>
    </row>
    <row r="388" spans="1:12" s="10" customFormat="1" ht="20.100000000000001" customHeight="1">
      <c r="A388" s="7"/>
      <c r="B388" s="8"/>
      <c r="C388" s="9"/>
      <c r="D388" s="7"/>
      <c r="E388" s="128" t="s">
        <v>274</v>
      </c>
      <c r="I388" s="126"/>
      <c r="J388" s="123">
        <f>1953763.02+122355.09+47137.1</f>
        <v>2123255.21</v>
      </c>
      <c r="K388" s="162"/>
      <c r="L388" s="123">
        <v>1236573.06</v>
      </c>
    </row>
    <row r="389" spans="1:12" s="10" customFormat="1" ht="20.100000000000001" customHeight="1">
      <c r="A389" s="7"/>
      <c r="B389" s="8"/>
      <c r="C389" s="9"/>
      <c r="D389" s="7"/>
      <c r="E389" s="128" t="s">
        <v>278</v>
      </c>
      <c r="I389" s="126"/>
      <c r="J389" s="123">
        <f>661326+10200</f>
        <v>671526</v>
      </c>
      <c r="K389" s="162"/>
      <c r="L389" s="123">
        <v>469114.5</v>
      </c>
    </row>
    <row r="390" spans="1:12" s="10" customFormat="1" ht="20.100000000000001" customHeight="1">
      <c r="A390" s="7"/>
      <c r="B390" s="8"/>
      <c r="C390" s="9"/>
      <c r="D390" s="7"/>
      <c r="E390" s="128" t="s">
        <v>281</v>
      </c>
      <c r="I390" s="126"/>
      <c r="J390" s="163">
        <f>41200</f>
        <v>41200</v>
      </c>
      <c r="K390" s="162"/>
      <c r="L390" s="163">
        <v>109540</v>
      </c>
    </row>
    <row r="391" spans="1:12" s="10" customFormat="1" ht="20.100000000000001" customHeight="1" thickBot="1">
      <c r="A391" s="7"/>
      <c r="B391" s="8"/>
      <c r="C391" s="9"/>
      <c r="D391" s="7"/>
      <c r="E391" s="130" t="s">
        <v>282</v>
      </c>
      <c r="I391" s="134"/>
      <c r="J391" s="112">
        <f>SUM(J388:J390)</f>
        <v>2835981.21</v>
      </c>
      <c r="K391" s="162"/>
      <c r="L391" s="112">
        <f>SUM(L388:L390)</f>
        <v>1815227.56</v>
      </c>
    </row>
    <row r="392" spans="1:12" s="10" customFormat="1" ht="20.100000000000001" customHeight="1" thickTop="1">
      <c r="A392" s="7"/>
      <c r="B392" s="8"/>
      <c r="C392" s="9"/>
      <c r="D392" s="7"/>
      <c r="E392" s="130"/>
      <c r="I392" s="134"/>
      <c r="J392" s="135"/>
      <c r="K392" s="162"/>
      <c r="L392" s="135"/>
    </row>
    <row r="393" spans="1:12" s="10" customFormat="1" ht="20.100000000000001" customHeight="1">
      <c r="A393" s="127" t="s">
        <v>283</v>
      </c>
      <c r="B393" s="121" t="s">
        <v>284</v>
      </c>
      <c r="C393" s="22" t="e">
        <f>SUMIF(#REF!,$B393,#REF!)-SUMIF(#REF!,หมายเหตุ!$B393,#REF!)</f>
        <v>#REF!</v>
      </c>
      <c r="D393" s="23" t="e">
        <f>SUMIF(#REF!,หมายเหตุ!$B393,#REF!)-SUMIF(#REF!,$B393,#REF!)</f>
        <v>#REF!</v>
      </c>
      <c r="E393" s="104" t="s">
        <v>400</v>
      </c>
      <c r="F393" s="116"/>
      <c r="G393" s="113"/>
      <c r="H393" s="116"/>
      <c r="I393" s="137"/>
      <c r="J393" s="117"/>
      <c r="K393" s="136"/>
      <c r="L393" s="118"/>
    </row>
    <row r="394" spans="1:12" s="10" customFormat="1" ht="20.100000000000001" customHeight="1">
      <c r="A394" s="127" t="s">
        <v>285</v>
      </c>
      <c r="B394" s="121" t="s">
        <v>286</v>
      </c>
      <c r="C394" s="22" t="e">
        <f>SUMIF(#REF!,$B394,#REF!)-SUMIF(#REF!,หมายเหตุ!$B394,#REF!)</f>
        <v>#REF!</v>
      </c>
      <c r="D394" s="23" t="e">
        <f>SUMIF(#REF!,หมายเหตุ!$B394,#REF!)-SUMIF(#REF!,$B394,#REF!)</f>
        <v>#REF!</v>
      </c>
      <c r="E394" s="130"/>
      <c r="I394" s="137"/>
      <c r="J394" s="19"/>
      <c r="L394" s="20" t="s">
        <v>4</v>
      </c>
    </row>
    <row r="395" spans="1:12" s="10" customFormat="1" ht="20.100000000000001" customHeight="1">
      <c r="A395" s="127" t="s">
        <v>287</v>
      </c>
      <c r="B395" s="121" t="s">
        <v>288</v>
      </c>
      <c r="C395" s="22" t="e">
        <f>SUMIF(#REF!,$B395,#REF!)-SUMIF(#REF!,หมายเหตุ!$B395,#REF!)</f>
        <v>#REF!</v>
      </c>
      <c r="D395" s="23" t="e">
        <f>SUMIF(#REF!,หมายเหตุ!$B395,#REF!)-SUMIF(#REF!,$B395,#REF!)</f>
        <v>#REF!</v>
      </c>
      <c r="E395" s="130"/>
      <c r="I395" s="136"/>
      <c r="J395" s="117" t="s">
        <v>324</v>
      </c>
      <c r="K395" s="136"/>
      <c r="L395" s="117" t="s">
        <v>114</v>
      </c>
    </row>
    <row r="396" spans="1:12" s="10" customFormat="1" ht="20.100000000000001" customHeight="1">
      <c r="A396" s="127" t="s">
        <v>289</v>
      </c>
      <c r="B396" s="121" t="s">
        <v>290</v>
      </c>
      <c r="C396" s="22" t="e">
        <f>SUMIF(#REF!,$B396,#REF!)-SUMIF(#REF!,หมายเหตุ!$B396,#REF!)</f>
        <v>#REF!</v>
      </c>
      <c r="D396" s="23" t="e">
        <f>SUMIF(#REF!,หมายเหตุ!$B396,#REF!)-SUMIF(#REF!,$B396,#REF!)</f>
        <v>#REF!</v>
      </c>
      <c r="E396" s="128" t="s">
        <v>283</v>
      </c>
      <c r="I396" s="126"/>
      <c r="J396" s="123">
        <f>489616.79+72152.5</f>
        <v>561769.29</v>
      </c>
      <c r="K396" s="162"/>
      <c r="L396" s="123">
        <v>1097920.76</v>
      </c>
    </row>
    <row r="397" spans="1:12" s="10" customFormat="1" ht="20.100000000000001" customHeight="1">
      <c r="A397" s="7"/>
      <c r="B397" s="8"/>
      <c r="C397" s="9"/>
      <c r="D397" s="7"/>
      <c r="E397" s="128" t="s">
        <v>285</v>
      </c>
      <c r="I397" s="126"/>
      <c r="J397" s="123">
        <v>2568</v>
      </c>
      <c r="K397" s="162"/>
      <c r="L397" s="123">
        <v>2578.6999999999998</v>
      </c>
    </row>
    <row r="398" spans="1:12" s="10" customFormat="1" ht="20.100000000000001" customHeight="1">
      <c r="A398" s="7"/>
      <c r="B398" s="8"/>
      <c r="C398" s="9"/>
      <c r="D398" s="7"/>
      <c r="E398" s="128" t="s">
        <v>287</v>
      </c>
      <c r="I398" s="126"/>
      <c r="J398" s="123">
        <v>75191.039999999994</v>
      </c>
      <c r="K398" s="162"/>
      <c r="L398" s="123">
        <v>77125.600000000006</v>
      </c>
    </row>
    <row r="399" spans="1:12" s="10" customFormat="1" ht="20.100000000000001" customHeight="1">
      <c r="A399" s="11" t="s">
        <v>0</v>
      </c>
      <c r="B399" s="12" t="s">
        <v>1</v>
      </c>
      <c r="C399" s="13">
        <v>2566</v>
      </c>
      <c r="D399" s="13">
        <v>2565</v>
      </c>
      <c r="E399" s="128" t="s">
        <v>289</v>
      </c>
      <c r="I399" s="126"/>
      <c r="J399" s="163">
        <v>12980</v>
      </c>
      <c r="K399" s="162"/>
      <c r="L399" s="163">
        <v>7505</v>
      </c>
    </row>
    <row r="400" spans="1:12" s="10" customFormat="1" ht="20.100000000000001" customHeight="1" thickBot="1">
      <c r="A400" s="7"/>
      <c r="B400" s="12"/>
      <c r="C400" s="14"/>
      <c r="D400" s="13"/>
      <c r="E400" s="130" t="s">
        <v>291</v>
      </c>
      <c r="I400" s="134"/>
      <c r="J400" s="124">
        <f>SUM(J396:J399)</f>
        <v>652508.33000000007</v>
      </c>
      <c r="K400" s="162"/>
      <c r="L400" s="124">
        <f>SUM(L396:L399)</f>
        <v>1185130.06</v>
      </c>
    </row>
    <row r="401" spans="1:12" s="10" customFormat="1" ht="20.100000000000001" customHeight="1" thickTop="1">
      <c r="A401" s="7"/>
      <c r="B401" s="12"/>
      <c r="C401" s="14"/>
      <c r="D401" s="13"/>
      <c r="E401" s="130"/>
      <c r="I401" s="134"/>
      <c r="J401" s="135"/>
      <c r="K401" s="162"/>
      <c r="L401" s="135"/>
    </row>
    <row r="402" spans="1:12" s="10" customFormat="1" ht="20.100000000000001" customHeight="1">
      <c r="A402" s="7"/>
      <c r="B402" s="8"/>
      <c r="C402" s="9"/>
      <c r="D402" s="7"/>
      <c r="E402" s="175" t="s">
        <v>401</v>
      </c>
      <c r="F402" s="123"/>
      <c r="G402" s="162"/>
      <c r="H402" s="123"/>
      <c r="I402" s="126"/>
      <c r="J402" s="123"/>
      <c r="K402" s="164"/>
      <c r="L402" s="165"/>
    </row>
    <row r="403" spans="1:12" s="10" customFormat="1" ht="20.100000000000001" customHeight="1">
      <c r="A403" s="7"/>
      <c r="B403" s="8"/>
      <c r="C403" s="9"/>
      <c r="D403" s="7"/>
      <c r="E403" s="128"/>
      <c r="I403" s="126"/>
      <c r="J403" s="19"/>
      <c r="L403" s="20" t="s">
        <v>4</v>
      </c>
    </row>
    <row r="404" spans="1:12" s="10" customFormat="1" ht="20.100000000000001" customHeight="1">
      <c r="A404" s="7"/>
      <c r="B404" s="8"/>
      <c r="C404" s="9"/>
      <c r="D404" s="7"/>
      <c r="E404" s="128"/>
      <c r="I404" s="126"/>
      <c r="J404" s="117" t="s">
        <v>324</v>
      </c>
      <c r="K404" s="136"/>
      <c r="L404" s="117" t="s">
        <v>114</v>
      </c>
    </row>
    <row r="405" spans="1:12" s="10" customFormat="1" ht="20.100000000000001" customHeight="1">
      <c r="A405" s="7"/>
      <c r="B405" s="8"/>
      <c r="C405" s="9"/>
      <c r="D405" s="7"/>
      <c r="E405" s="128" t="s">
        <v>292</v>
      </c>
      <c r="I405" s="126"/>
      <c r="J405" s="123">
        <v>839231.53</v>
      </c>
      <c r="K405" s="162"/>
      <c r="L405" s="123">
        <v>0</v>
      </c>
    </row>
    <row r="406" spans="1:12" s="10" customFormat="1" ht="20.100000000000001" customHeight="1" thickBot="1">
      <c r="A406" s="7"/>
      <c r="B406" s="8"/>
      <c r="C406" s="9"/>
      <c r="D406" s="7"/>
      <c r="E406" s="130" t="s">
        <v>364</v>
      </c>
      <c r="I406" s="126"/>
      <c r="J406" s="124">
        <f>J405</f>
        <v>839231.53</v>
      </c>
      <c r="K406" s="192"/>
      <c r="L406" s="124">
        <f>L405</f>
        <v>0</v>
      </c>
    </row>
    <row r="407" spans="1:12" s="10" customFormat="1" ht="20.100000000000001" customHeight="1" thickTop="1">
      <c r="A407" s="7"/>
      <c r="B407" s="8"/>
      <c r="C407" s="9"/>
      <c r="D407" s="7"/>
      <c r="E407" s="128" t="s">
        <v>410</v>
      </c>
      <c r="I407" s="126"/>
      <c r="J407" s="129"/>
      <c r="K407" s="166"/>
      <c r="L407" s="129"/>
    </row>
    <row r="408" spans="1:12" s="10" customFormat="1" ht="20.100000000000001" customHeight="1">
      <c r="A408" s="7"/>
      <c r="B408" s="8"/>
      <c r="C408" s="9"/>
      <c r="D408" s="7"/>
      <c r="E408" s="130"/>
      <c r="I408" s="126"/>
      <c r="J408" s="129"/>
      <c r="K408" s="166"/>
      <c r="L408" s="129"/>
    </row>
    <row r="409" spans="1:12" s="10" customFormat="1" ht="20.100000000000001" customHeight="1">
      <c r="A409" s="7"/>
      <c r="B409" s="8"/>
      <c r="C409" s="9"/>
      <c r="D409" s="7"/>
      <c r="E409" s="104" t="s">
        <v>402</v>
      </c>
      <c r="F409" s="123"/>
      <c r="G409" s="162"/>
      <c r="H409" s="123"/>
      <c r="I409" s="126"/>
      <c r="J409" s="123"/>
      <c r="K409" s="164"/>
      <c r="L409" s="165"/>
    </row>
    <row r="410" spans="1:12" s="10" customFormat="1" ht="20.100000000000001" customHeight="1">
      <c r="A410" s="7"/>
      <c r="B410" s="8"/>
      <c r="C410" s="9"/>
      <c r="D410" s="7"/>
      <c r="E410" s="128"/>
      <c r="I410" s="126"/>
      <c r="J410" s="19"/>
      <c r="L410" s="20" t="s">
        <v>4</v>
      </c>
    </row>
    <row r="411" spans="1:12" s="10" customFormat="1" ht="20.100000000000001" customHeight="1">
      <c r="A411" s="7"/>
      <c r="B411" s="8"/>
      <c r="C411" s="9"/>
      <c r="D411" s="7"/>
      <c r="E411" s="128"/>
      <c r="I411" s="126"/>
      <c r="J411" s="117" t="s">
        <v>324</v>
      </c>
      <c r="K411" s="136"/>
      <c r="L411" s="117" t="s">
        <v>114</v>
      </c>
    </row>
    <row r="412" spans="1:12" s="10" customFormat="1" ht="20.100000000000001" customHeight="1">
      <c r="A412" s="7"/>
      <c r="B412" s="8"/>
      <c r="C412" s="9"/>
      <c r="D412" s="7"/>
      <c r="E412" s="128" t="s">
        <v>57</v>
      </c>
      <c r="I412" s="126"/>
      <c r="J412" s="123">
        <v>540389.32999999996</v>
      </c>
      <c r="K412" s="162"/>
      <c r="L412" s="123">
        <v>598450.18999999994</v>
      </c>
    </row>
    <row r="413" spans="1:12" s="10" customFormat="1" ht="20.100000000000001" customHeight="1">
      <c r="A413" s="140"/>
      <c r="B413" s="141"/>
      <c r="C413" s="142"/>
      <c r="D413" s="143"/>
      <c r="E413" s="128" t="s">
        <v>73</v>
      </c>
      <c r="I413" s="126"/>
      <c r="J413" s="123">
        <v>374568.73</v>
      </c>
      <c r="K413" s="162"/>
      <c r="L413" s="123">
        <v>464795.33</v>
      </c>
    </row>
    <row r="414" spans="1:12" s="10" customFormat="1" ht="20.100000000000001" customHeight="1">
      <c r="A414" s="131"/>
      <c r="B414" s="141"/>
      <c r="C414" s="142"/>
      <c r="D414" s="143"/>
      <c r="E414" s="128" t="s">
        <v>293</v>
      </c>
      <c r="I414" s="126"/>
      <c r="J414" s="123">
        <v>1414490.34</v>
      </c>
      <c r="K414" s="162"/>
      <c r="L414" s="123">
        <v>1344228.97</v>
      </c>
    </row>
    <row r="415" spans="1:12" s="10" customFormat="1" ht="20.100000000000001" customHeight="1" thickBot="1">
      <c r="A415" s="131"/>
      <c r="B415" s="141"/>
      <c r="C415" s="142"/>
      <c r="D415" s="143"/>
      <c r="E415" s="130" t="s">
        <v>363</v>
      </c>
      <c r="I415" s="126"/>
      <c r="J415" s="124">
        <f>SUM(J412:J414)</f>
        <v>2329448.4</v>
      </c>
      <c r="K415" s="166"/>
      <c r="L415" s="124">
        <f>SUM(L412:L414)</f>
        <v>2407474.4900000002</v>
      </c>
    </row>
    <row r="416" spans="1:12" s="10" customFormat="1" ht="20.100000000000001" customHeight="1" thickTop="1">
      <c r="A416" s="7"/>
      <c r="B416" s="12"/>
      <c r="C416" s="14"/>
      <c r="D416" s="13"/>
      <c r="E416" s="130"/>
      <c r="I416" s="134"/>
      <c r="J416" s="135"/>
      <c r="K416" s="162"/>
      <c r="L416" s="135"/>
    </row>
    <row r="417" spans="1:17" s="10" customFormat="1" ht="20.100000000000001" customHeight="1">
      <c r="A417" s="7"/>
      <c r="B417" s="12"/>
      <c r="C417" s="14"/>
      <c r="D417" s="13"/>
      <c r="E417" s="130"/>
      <c r="I417" s="134"/>
      <c r="J417" s="135"/>
      <c r="K417" s="162"/>
      <c r="L417" s="135"/>
    </row>
    <row r="418" spans="1:17" s="10" customFormat="1" ht="20.100000000000001" customHeight="1">
      <c r="A418" s="7"/>
      <c r="B418" s="12"/>
      <c r="C418" s="14"/>
      <c r="D418" s="13"/>
      <c r="E418" s="130"/>
      <c r="I418" s="134"/>
      <c r="J418" s="135"/>
      <c r="K418" s="162"/>
      <c r="L418" s="210">
        <v>26</v>
      </c>
    </row>
    <row r="419" spans="1:17" s="10" customFormat="1" ht="20.100000000000001" customHeight="1">
      <c r="A419" s="7"/>
      <c r="B419" s="12"/>
      <c r="C419" s="14"/>
      <c r="D419" s="13"/>
      <c r="E419" s="216" t="s">
        <v>328</v>
      </c>
      <c r="F419" s="216"/>
      <c r="G419" s="216"/>
      <c r="H419" s="216"/>
      <c r="I419" s="216"/>
      <c r="J419" s="216"/>
      <c r="K419" s="216"/>
      <c r="L419" s="216"/>
    </row>
    <row r="420" spans="1:17" s="10" customFormat="1" ht="20.100000000000001" customHeight="1">
      <c r="A420" s="7"/>
      <c r="B420" s="12"/>
      <c r="C420" s="14"/>
      <c r="D420" s="13"/>
      <c r="E420" s="216" t="s">
        <v>2</v>
      </c>
      <c r="F420" s="216"/>
      <c r="G420" s="216"/>
      <c r="H420" s="216"/>
      <c r="I420" s="216"/>
      <c r="J420" s="216"/>
      <c r="K420" s="216"/>
      <c r="L420" s="216"/>
    </row>
    <row r="421" spans="1:17" s="10" customFormat="1" ht="20.100000000000001" customHeight="1">
      <c r="A421" s="7"/>
      <c r="B421" s="12"/>
      <c r="C421" s="14"/>
      <c r="D421" s="13"/>
      <c r="E421" s="216" t="s">
        <v>325</v>
      </c>
      <c r="F421" s="216"/>
      <c r="G421" s="216"/>
      <c r="H421" s="216"/>
      <c r="I421" s="216"/>
      <c r="J421" s="216"/>
      <c r="K421" s="216"/>
      <c r="L421" s="216"/>
    </row>
    <row r="422" spans="1:17" s="10" customFormat="1" ht="20.100000000000001" customHeight="1">
      <c r="A422" s="7"/>
      <c r="B422" s="12"/>
      <c r="C422" s="14"/>
      <c r="D422" s="13"/>
      <c r="E422" s="130"/>
      <c r="I422" s="134"/>
      <c r="J422" s="135"/>
      <c r="K422" s="162"/>
      <c r="L422" s="135"/>
    </row>
    <row r="423" spans="1:17" s="10" customFormat="1" ht="20.100000000000001" customHeight="1">
      <c r="A423" s="127"/>
      <c r="B423" s="121"/>
      <c r="C423" s="156"/>
      <c r="D423" s="157"/>
      <c r="E423" s="104" t="s">
        <v>403</v>
      </c>
      <c r="F423" s="116"/>
      <c r="G423" s="113"/>
      <c r="H423" s="116"/>
      <c r="I423" s="137"/>
      <c r="J423" s="19"/>
      <c r="L423" s="19"/>
    </row>
    <row r="424" spans="1:17" s="10" customFormat="1" ht="20.100000000000001" customHeight="1">
      <c r="A424" s="127" t="s">
        <v>295</v>
      </c>
      <c r="B424" s="121" t="s">
        <v>296</v>
      </c>
      <c r="C424" s="22" t="e">
        <f>SUMIF(#REF!,$B424,#REF!)-SUMIF(#REF!,หมายเหตุ!$B424,#REF!)</f>
        <v>#REF!</v>
      </c>
      <c r="D424" s="23" t="e">
        <f>SUMIF(#REF!,หมายเหตุ!$B424,#REF!)-SUMIF(#REF!,$B424,#REF!)</f>
        <v>#REF!</v>
      </c>
      <c r="E424" s="130"/>
      <c r="I424" s="137"/>
      <c r="J424" s="19"/>
      <c r="L424" s="20" t="s">
        <v>4</v>
      </c>
    </row>
    <row r="425" spans="1:17" s="10" customFormat="1" ht="20.100000000000001" customHeight="1">
      <c r="A425" s="127" t="s">
        <v>297</v>
      </c>
      <c r="B425" s="121" t="s">
        <v>298</v>
      </c>
      <c r="C425" s="22" t="e">
        <f>SUMIF(#REF!,$B425,#REF!)-SUMIF(#REF!,หมายเหตุ!$B425,#REF!)</f>
        <v>#REF!</v>
      </c>
      <c r="D425" s="23" t="e">
        <f>SUMIF(#REF!,หมายเหตุ!$B425,#REF!)-SUMIF(#REF!,$B425,#REF!)</f>
        <v>#REF!</v>
      </c>
      <c r="E425" s="130"/>
      <c r="I425" s="136"/>
      <c r="J425" s="117" t="s">
        <v>324</v>
      </c>
      <c r="K425" s="136"/>
      <c r="L425" s="117" t="s">
        <v>114</v>
      </c>
    </row>
    <row r="426" spans="1:17" s="10" customFormat="1" ht="20.100000000000001" customHeight="1">
      <c r="A426" s="127"/>
      <c r="B426" s="121"/>
      <c r="C426" s="22"/>
      <c r="D426" s="23"/>
      <c r="E426" s="130" t="s">
        <v>294</v>
      </c>
      <c r="I426" s="136"/>
      <c r="J426" s="117"/>
      <c r="K426" s="136"/>
      <c r="L426" s="117"/>
    </row>
    <row r="427" spans="1:17" s="10" customFormat="1" ht="20.100000000000001" customHeight="1">
      <c r="A427" s="127"/>
      <c r="B427" s="121"/>
      <c r="C427" s="22"/>
      <c r="D427" s="23"/>
      <c r="E427" s="128" t="s">
        <v>411</v>
      </c>
      <c r="I427" s="136"/>
      <c r="J427" s="109">
        <v>1545886.46</v>
      </c>
      <c r="K427" s="147"/>
      <c r="L427" s="109">
        <v>1244547.52</v>
      </c>
    </row>
    <row r="428" spans="1:17" s="10" customFormat="1" ht="20.100000000000001" customHeight="1">
      <c r="A428" s="127"/>
      <c r="B428" s="121"/>
      <c r="C428" s="22"/>
      <c r="D428" s="23"/>
      <c r="E428" s="128" t="s">
        <v>412</v>
      </c>
      <c r="I428" s="136"/>
      <c r="J428" s="159">
        <v>60000</v>
      </c>
      <c r="K428" s="204"/>
      <c r="L428" s="159">
        <v>50000</v>
      </c>
    </row>
    <row r="429" spans="1:17" s="10" customFormat="1" ht="20.100000000000001" customHeight="1">
      <c r="A429" s="127"/>
      <c r="B429" s="121"/>
      <c r="C429" s="22"/>
      <c r="D429" s="23"/>
      <c r="E429" s="130" t="s">
        <v>413</v>
      </c>
      <c r="I429" s="136"/>
      <c r="J429" s="203">
        <f>SUM(J427:J428)</f>
        <v>1605886.46</v>
      </c>
      <c r="K429" s="182"/>
      <c r="L429" s="203">
        <f>SUM(L427:L428)</f>
        <v>1294547.52</v>
      </c>
    </row>
    <row r="430" spans="1:17" s="10" customFormat="1" ht="20.100000000000001" customHeight="1" thickBot="1">
      <c r="A430" s="127"/>
      <c r="B430" s="121"/>
      <c r="C430" s="22"/>
      <c r="D430" s="23"/>
      <c r="E430" s="130" t="s">
        <v>414</v>
      </c>
      <c r="I430" s="136"/>
      <c r="J430" s="160">
        <f>+J429</f>
        <v>1605886.46</v>
      </c>
      <c r="K430" s="182"/>
      <c r="L430" s="160">
        <f>+L429</f>
        <v>1294547.52</v>
      </c>
      <c r="N430" s="178"/>
      <c r="O430" s="178"/>
      <c r="P430" s="178"/>
      <c r="Q430" s="178"/>
    </row>
    <row r="431" spans="1:17" s="10" customFormat="1" ht="20.100000000000001" customHeight="1" thickTop="1">
      <c r="A431" s="127"/>
      <c r="B431" s="121"/>
      <c r="C431" s="22"/>
      <c r="D431" s="23"/>
      <c r="E431" s="128"/>
      <c r="I431" s="136"/>
      <c r="J431" s="109"/>
      <c r="K431" s="147"/>
      <c r="L431" s="109"/>
      <c r="N431" s="178"/>
      <c r="O431" s="178"/>
      <c r="P431" s="178"/>
      <c r="Q431" s="178"/>
    </row>
    <row r="432" spans="1:17" s="10" customFormat="1" ht="20.100000000000001" customHeight="1">
      <c r="A432" s="127"/>
      <c r="B432" s="121"/>
      <c r="C432" s="156"/>
      <c r="D432" s="157"/>
      <c r="E432" s="104" t="s">
        <v>404</v>
      </c>
      <c r="F432" s="116"/>
      <c r="G432" s="113"/>
      <c r="H432" s="116"/>
      <c r="I432" s="137"/>
      <c r="J432" s="19"/>
      <c r="L432" s="19"/>
      <c r="N432" s="178"/>
      <c r="O432" s="178"/>
      <c r="P432" s="178"/>
      <c r="Q432" s="178"/>
    </row>
    <row r="433" spans="1:17" s="10" customFormat="1" ht="20.100000000000001" customHeight="1">
      <c r="A433" s="127" t="s">
        <v>299</v>
      </c>
      <c r="B433" s="121" t="s">
        <v>300</v>
      </c>
      <c r="C433" s="22" t="e">
        <f>SUMIF(#REF!,$B433,#REF!)-SUMIF(#REF!,หมายเหตุ!$B433,#REF!)</f>
        <v>#REF!</v>
      </c>
      <c r="D433" s="23" t="e">
        <f>SUMIF(#REF!,หมายเหตุ!$B433,#REF!)-SUMIF(#REF!,$B433,#REF!)</f>
        <v>#REF!</v>
      </c>
      <c r="E433" s="130"/>
      <c r="J433" s="19"/>
      <c r="L433" s="20" t="s">
        <v>4</v>
      </c>
      <c r="N433" s="178"/>
      <c r="O433" s="178"/>
      <c r="P433" s="178"/>
      <c r="Q433" s="178"/>
    </row>
    <row r="434" spans="1:17" s="10" customFormat="1" ht="20.100000000000001" customHeight="1">
      <c r="A434" s="127" t="s">
        <v>301</v>
      </c>
      <c r="B434" s="121" t="s">
        <v>302</v>
      </c>
      <c r="C434" s="22" t="e">
        <f>SUMIF(#REF!,$B434,#REF!)-SUMIF(#REF!,หมายเหตุ!$B434,#REF!)</f>
        <v>#REF!</v>
      </c>
      <c r="D434" s="23" t="e">
        <f>SUMIF(#REF!,หมายเหตุ!$B434,#REF!)-SUMIF(#REF!,$B434,#REF!)</f>
        <v>#REF!</v>
      </c>
      <c r="E434" s="130"/>
      <c r="J434" s="117" t="s">
        <v>324</v>
      </c>
      <c r="K434" s="136"/>
      <c r="L434" s="117" t="s">
        <v>114</v>
      </c>
      <c r="N434" s="178"/>
      <c r="O434" s="178"/>
      <c r="P434" s="178"/>
      <c r="Q434" s="178"/>
    </row>
    <row r="435" spans="1:17" s="10" customFormat="1" ht="20.100000000000001" customHeight="1">
      <c r="A435" s="127"/>
      <c r="B435" s="121"/>
      <c r="C435" s="22"/>
      <c r="D435" s="23"/>
      <c r="E435" s="130" t="s">
        <v>294</v>
      </c>
      <c r="J435" s="117"/>
      <c r="K435" s="136"/>
      <c r="L435" s="117"/>
      <c r="N435" s="178"/>
      <c r="O435" s="178"/>
      <c r="P435" s="178"/>
      <c r="Q435" s="178"/>
    </row>
    <row r="436" spans="1:17" s="10" customFormat="1" ht="20.100000000000001" customHeight="1">
      <c r="A436" s="127"/>
      <c r="B436" s="121"/>
      <c r="C436" s="22"/>
      <c r="D436" s="23"/>
      <c r="E436" s="128" t="s">
        <v>415</v>
      </c>
      <c r="J436" s="109">
        <v>49834</v>
      </c>
      <c r="K436" s="147"/>
      <c r="L436" s="109">
        <v>230855</v>
      </c>
      <c r="N436" s="178"/>
      <c r="O436" s="178"/>
      <c r="P436" s="178"/>
      <c r="Q436" s="178"/>
    </row>
    <row r="437" spans="1:17" s="10" customFormat="1" ht="20.100000000000001" customHeight="1">
      <c r="A437" s="127"/>
      <c r="B437" s="121"/>
      <c r="C437" s="22"/>
      <c r="D437" s="23"/>
      <c r="E437" s="128" t="s">
        <v>416</v>
      </c>
      <c r="J437" s="109">
        <v>15000</v>
      </c>
      <c r="K437" s="147"/>
      <c r="L437" s="109">
        <v>0</v>
      </c>
      <c r="N437" s="178"/>
      <c r="O437" s="178"/>
      <c r="P437" s="178"/>
      <c r="Q437" s="178"/>
    </row>
    <row r="438" spans="1:17" s="10" customFormat="1" ht="20.100000000000001" customHeight="1">
      <c r="A438" s="127"/>
      <c r="B438" s="121"/>
      <c r="C438" s="22"/>
      <c r="D438" s="23"/>
      <c r="E438" s="128" t="s">
        <v>417</v>
      </c>
      <c r="J438" s="109">
        <v>0</v>
      </c>
      <c r="K438" s="147"/>
      <c r="L438" s="109">
        <v>206701</v>
      </c>
      <c r="N438" s="178"/>
      <c r="O438" s="178"/>
      <c r="P438" s="178"/>
      <c r="Q438" s="178"/>
    </row>
    <row r="439" spans="1:17" s="10" customFormat="1" ht="20.100000000000001" customHeight="1">
      <c r="A439" s="127"/>
      <c r="B439" s="121"/>
      <c r="C439" s="22"/>
      <c r="D439" s="23"/>
      <c r="E439" s="128" t="s">
        <v>303</v>
      </c>
      <c r="J439" s="109">
        <v>6232200</v>
      </c>
      <c r="K439" s="147"/>
      <c r="L439" s="109">
        <v>6155200</v>
      </c>
      <c r="N439" s="178"/>
      <c r="O439" s="178"/>
      <c r="P439" s="178"/>
      <c r="Q439" s="178"/>
    </row>
    <row r="440" spans="1:17" s="10" customFormat="1" ht="20.100000000000001" customHeight="1">
      <c r="A440" s="127"/>
      <c r="B440" s="121"/>
      <c r="C440" s="22"/>
      <c r="D440" s="23"/>
      <c r="E440" s="128" t="s">
        <v>304</v>
      </c>
      <c r="J440" s="109">
        <v>517838.23</v>
      </c>
      <c r="K440" s="147"/>
      <c r="L440" s="109">
        <v>464380.54</v>
      </c>
      <c r="N440" s="178"/>
      <c r="O440" s="178"/>
      <c r="P440" s="178"/>
      <c r="Q440" s="178"/>
    </row>
    <row r="441" spans="1:17" s="10" customFormat="1" ht="20.100000000000001" customHeight="1">
      <c r="A441" s="127"/>
      <c r="B441" s="121"/>
      <c r="C441" s="22"/>
      <c r="D441" s="23"/>
      <c r="E441" s="128" t="s">
        <v>305</v>
      </c>
      <c r="J441" s="109">
        <v>65973</v>
      </c>
      <c r="K441" s="147"/>
      <c r="L441" s="109">
        <v>8400</v>
      </c>
    </row>
    <row r="442" spans="1:17" s="10" customFormat="1" ht="20.100000000000001" customHeight="1">
      <c r="A442" s="127"/>
      <c r="B442" s="121"/>
      <c r="C442" s="22"/>
      <c r="D442" s="23"/>
      <c r="E442" s="128" t="s">
        <v>306</v>
      </c>
      <c r="J442" s="159">
        <v>0</v>
      </c>
      <c r="K442" s="204"/>
      <c r="L442" s="159">
        <v>25665</v>
      </c>
      <c r="M442" s="178"/>
    </row>
    <row r="443" spans="1:17" s="10" customFormat="1" ht="20.100000000000001" customHeight="1">
      <c r="A443" s="127"/>
      <c r="B443" s="121"/>
      <c r="C443" s="22"/>
      <c r="D443" s="23"/>
      <c r="E443" s="130" t="s">
        <v>413</v>
      </c>
      <c r="J443" s="203">
        <f>SUM(J436:J442)</f>
        <v>6880845.2300000004</v>
      </c>
      <c r="K443" s="182"/>
      <c r="L443" s="203">
        <f>SUM(L436:L442)</f>
        <v>7091201.54</v>
      </c>
      <c r="M443" s="178"/>
    </row>
    <row r="444" spans="1:17" s="10" customFormat="1" ht="20.100000000000001" customHeight="1" thickBot="1">
      <c r="A444" s="127"/>
      <c r="B444" s="121"/>
      <c r="C444" s="22"/>
      <c r="D444" s="23"/>
      <c r="E444" s="130" t="s">
        <v>418</v>
      </c>
      <c r="J444" s="160">
        <f>+J443</f>
        <v>6880845.2300000004</v>
      </c>
      <c r="K444" s="182"/>
      <c r="L444" s="160">
        <f>+L443</f>
        <v>7091201.54</v>
      </c>
      <c r="M444" s="178"/>
    </row>
    <row r="445" spans="1:17" s="10" customFormat="1" ht="20.100000000000001" customHeight="1" thickTop="1">
      <c r="A445" s="127"/>
      <c r="B445" s="121"/>
      <c r="C445" s="22"/>
      <c r="D445" s="23"/>
      <c r="E445" s="130"/>
      <c r="J445" s="117"/>
      <c r="K445" s="136"/>
      <c r="L445" s="117"/>
      <c r="M445" s="178"/>
    </row>
    <row r="446" spans="1:17" s="10" customFormat="1" ht="20.100000000000001" customHeight="1">
      <c r="A446" s="120" t="s">
        <v>307</v>
      </c>
      <c r="B446" s="121" t="s">
        <v>308</v>
      </c>
      <c r="C446" s="22" t="e">
        <f>SUMIF(#REF!,$B446,#REF!)-SUMIF(#REF!,หมายเหตุ!$B446,#REF!)</f>
        <v>#REF!</v>
      </c>
      <c r="D446" s="23" t="e">
        <f>SUMIF(#REF!,หมายเหตุ!$B446,#REF!)-SUMIF(#REF!,$B446,#REF!)</f>
        <v>#REF!</v>
      </c>
      <c r="E446" s="104" t="s">
        <v>405</v>
      </c>
      <c r="F446" s="116"/>
      <c r="G446" s="113"/>
      <c r="H446" s="116"/>
      <c r="I446" s="137"/>
      <c r="J446" s="19"/>
      <c r="L446" s="19"/>
      <c r="M446" s="178"/>
    </row>
    <row r="447" spans="1:17" s="10" customFormat="1" ht="20.100000000000001" customHeight="1">
      <c r="A447" s="127" t="s">
        <v>310</v>
      </c>
      <c r="B447" s="121" t="s">
        <v>311</v>
      </c>
      <c r="C447" s="22" t="e">
        <f>SUMIF(#REF!,$B447,#REF!)-SUMIF(#REF!,หมายเหตุ!$B447,#REF!)</f>
        <v>#REF!</v>
      </c>
      <c r="D447" s="23" t="e">
        <f>SUMIF(#REF!,หมายเหตุ!$B447,#REF!)-SUMIF(#REF!,$B447,#REF!)</f>
        <v>#REF!</v>
      </c>
      <c r="E447" s="130"/>
      <c r="I447" s="137"/>
      <c r="J447" s="19"/>
      <c r="L447" s="20" t="s">
        <v>4</v>
      </c>
    </row>
    <row r="448" spans="1:17" s="10" customFormat="1" ht="20.100000000000001" customHeight="1">
      <c r="A448" s="127" t="s">
        <v>312</v>
      </c>
      <c r="B448" s="121" t="s">
        <v>313</v>
      </c>
      <c r="C448" s="22" t="e">
        <f>SUMIF(#REF!,$B448,#REF!)-SUMIF(#REF!,หมายเหตุ!$B448,#REF!)</f>
        <v>#REF!</v>
      </c>
      <c r="D448" s="23" t="e">
        <f>SUMIF(#REF!,หมายเหตุ!$B448,#REF!)-SUMIF(#REF!,$B448,#REF!)</f>
        <v>#REF!</v>
      </c>
      <c r="E448" s="130"/>
      <c r="I448" s="136"/>
      <c r="J448" s="117" t="s">
        <v>324</v>
      </c>
      <c r="K448" s="136"/>
      <c r="L448" s="117" t="s">
        <v>114</v>
      </c>
    </row>
    <row r="449" spans="1:12" s="10" customFormat="1" ht="20.100000000000001" customHeight="1">
      <c r="A449" s="127" t="s">
        <v>314</v>
      </c>
      <c r="B449" s="121" t="s">
        <v>315</v>
      </c>
      <c r="C449" s="22" t="e">
        <f>SUMIF(#REF!,$B449,#REF!)-SUMIF(#REF!,หมายเหตุ!$B449,#REF!)</f>
        <v>#REF!</v>
      </c>
      <c r="D449" s="23" t="e">
        <f>SUMIF(#REF!,หมายเหตุ!$B449,#REF!)-SUMIF(#REF!,$B449,#REF!)</f>
        <v>#REF!</v>
      </c>
      <c r="E449" s="90" t="s">
        <v>309</v>
      </c>
      <c r="I449" s="147"/>
      <c r="J449" s="167">
        <v>-286.89999999999998</v>
      </c>
      <c r="K449" s="168"/>
      <c r="L449" s="167">
        <v>-810.35</v>
      </c>
    </row>
    <row r="450" spans="1:12" s="10" customFormat="1" ht="20.100000000000001" customHeight="1">
      <c r="A450" s="127" t="s">
        <v>316</v>
      </c>
      <c r="B450" s="121" t="s">
        <v>317</v>
      </c>
      <c r="C450" s="22" t="e">
        <f>SUMIF(#REF!,$B450,#REF!)-SUMIF(#REF!,หมายเหตุ!$B450,#REF!)</f>
        <v>#REF!</v>
      </c>
      <c r="D450" s="23" t="e">
        <f>SUMIF(#REF!,หมายเหตุ!$B450,#REF!)-SUMIF(#REF!,$B450,#REF!)</f>
        <v>#REF!</v>
      </c>
      <c r="E450" s="122" t="s">
        <v>318</v>
      </c>
      <c r="I450" s="147"/>
      <c r="J450" s="125">
        <v>0</v>
      </c>
      <c r="K450" s="151"/>
      <c r="L450" s="125">
        <v>181470</v>
      </c>
    </row>
    <row r="451" spans="1:12" s="10" customFormat="1" ht="20.100000000000001" customHeight="1">
      <c r="A451" s="140"/>
      <c r="B451" s="141"/>
      <c r="C451" s="142"/>
      <c r="D451" s="143"/>
      <c r="E451" s="122" t="s">
        <v>365</v>
      </c>
      <c r="I451" s="147"/>
      <c r="J451" s="125">
        <v>573775.01</v>
      </c>
      <c r="K451" s="122"/>
      <c r="L451" s="125">
        <v>238894.75</v>
      </c>
    </row>
    <row r="452" spans="1:12" s="10" customFormat="1" ht="20.100000000000001" customHeight="1" thickBot="1">
      <c r="A452" s="131"/>
      <c r="B452" s="141"/>
      <c r="C452" s="142"/>
      <c r="D452" s="143"/>
      <c r="E452" s="113" t="s">
        <v>319</v>
      </c>
      <c r="I452" s="147"/>
      <c r="J452" s="145">
        <v>573488.11</v>
      </c>
      <c r="K452" s="153"/>
      <c r="L452" s="145">
        <f>L450+L451-810.35</f>
        <v>419554.4</v>
      </c>
    </row>
    <row r="453" spans="1:12" s="10" customFormat="1" ht="20.100000000000001" customHeight="1" thickTop="1">
      <c r="A453" s="131"/>
      <c r="B453" s="141"/>
      <c r="C453" s="142"/>
      <c r="D453" s="143"/>
      <c r="E453" s="122"/>
      <c r="F453" s="125"/>
      <c r="G453" s="122"/>
      <c r="H453" s="125"/>
      <c r="I453" s="147"/>
      <c r="J453" s="19"/>
      <c r="L453" s="19"/>
    </row>
    <row r="454" spans="1:12" s="10" customFormat="1" ht="20.100000000000001" customHeight="1">
      <c r="A454" s="131"/>
      <c r="B454" s="141"/>
      <c r="C454" s="142"/>
      <c r="D454" s="143"/>
      <c r="E454" s="122"/>
      <c r="F454" s="125"/>
      <c r="G454" s="122"/>
      <c r="H454" s="125"/>
      <c r="I454" s="147"/>
      <c r="J454" s="19"/>
      <c r="L454" s="19"/>
    </row>
    <row r="455" spans="1:12" s="10" customFormat="1" ht="20.100000000000001" customHeight="1">
      <c r="A455" s="131"/>
      <c r="B455" s="141"/>
      <c r="C455" s="142"/>
      <c r="D455" s="143"/>
      <c r="E455" s="122"/>
      <c r="F455" s="125"/>
      <c r="G455" s="122"/>
      <c r="H455" s="125"/>
      <c r="I455" s="147"/>
      <c r="J455" s="19"/>
      <c r="L455" s="19"/>
    </row>
    <row r="456" spans="1:12" s="10" customFormat="1" ht="20.100000000000001" customHeight="1">
      <c r="A456" s="131"/>
      <c r="B456" s="141"/>
      <c r="C456" s="142"/>
      <c r="D456" s="143"/>
      <c r="E456" s="122"/>
      <c r="F456" s="125"/>
      <c r="G456" s="122"/>
      <c r="H456" s="125"/>
      <c r="I456" s="147"/>
      <c r="J456" s="19"/>
      <c r="L456" s="206">
        <v>27</v>
      </c>
    </row>
    <row r="457" spans="1:12" s="10" customFormat="1" ht="20.100000000000001" customHeight="1">
      <c r="A457" s="131"/>
      <c r="B457" s="141"/>
      <c r="C457" s="142"/>
      <c r="D457" s="143"/>
      <c r="E457" s="216" t="s">
        <v>328</v>
      </c>
      <c r="F457" s="216"/>
      <c r="G457" s="216"/>
      <c r="H457" s="216"/>
      <c r="I457" s="216"/>
      <c r="J457" s="216"/>
      <c r="K457" s="216"/>
      <c r="L457" s="216"/>
    </row>
    <row r="458" spans="1:12" s="10" customFormat="1" ht="20.100000000000001" customHeight="1">
      <c r="A458" s="131"/>
      <c r="B458" s="141"/>
      <c r="C458" s="142"/>
      <c r="D458" s="143"/>
      <c r="E458" s="216" t="s">
        <v>2</v>
      </c>
      <c r="F458" s="216"/>
      <c r="G458" s="216"/>
      <c r="H458" s="216"/>
      <c r="I458" s="216"/>
      <c r="J458" s="216"/>
      <c r="K458" s="216"/>
      <c r="L458" s="216"/>
    </row>
    <row r="459" spans="1:12" s="10" customFormat="1" ht="20.100000000000001" customHeight="1">
      <c r="A459" s="131"/>
      <c r="B459" s="141"/>
      <c r="C459" s="142"/>
      <c r="D459" s="143"/>
      <c r="E459" s="216" t="s">
        <v>325</v>
      </c>
      <c r="F459" s="216"/>
      <c r="G459" s="216"/>
      <c r="H459" s="216"/>
      <c r="I459" s="216"/>
      <c r="J459" s="216"/>
      <c r="K459" s="216"/>
      <c r="L459" s="216"/>
    </row>
    <row r="460" spans="1:12" s="10" customFormat="1" ht="20.100000000000001" customHeight="1">
      <c r="A460" s="131"/>
      <c r="B460" s="141"/>
      <c r="C460" s="142"/>
      <c r="D460" s="143"/>
      <c r="E460" s="122"/>
      <c r="F460" s="125"/>
      <c r="G460" s="122"/>
      <c r="H460" s="125"/>
      <c r="I460" s="147"/>
      <c r="J460" s="19"/>
      <c r="L460" s="19"/>
    </row>
    <row r="461" spans="1:12" s="10" customFormat="1" ht="20.100000000000001" customHeight="1">
      <c r="A461" s="120" t="s">
        <v>320</v>
      </c>
      <c r="B461" s="121" t="s">
        <v>321</v>
      </c>
      <c r="C461" s="22" t="e">
        <f>SUMIF(#REF!,$B461,#REF!)-SUMIF(#REF!,หมายเหตุ!$B461,#REF!)</f>
        <v>#REF!</v>
      </c>
      <c r="D461" s="23" t="e">
        <f>SUMIF(#REF!,หมายเหตุ!$B461,#REF!)-SUMIF(#REF!,$B461,#REF!)</f>
        <v>#REF!</v>
      </c>
      <c r="E461" s="104" t="s">
        <v>406</v>
      </c>
      <c r="F461" s="116"/>
      <c r="G461" s="113"/>
      <c r="H461" s="116"/>
      <c r="I461" s="137"/>
      <c r="J461" s="19"/>
      <c r="L461" s="19"/>
    </row>
    <row r="462" spans="1:12" s="10" customFormat="1" ht="20.100000000000001" customHeight="1">
      <c r="A462" s="7"/>
      <c r="B462" s="8"/>
      <c r="C462" s="9"/>
      <c r="D462" s="7"/>
      <c r="E462" s="130"/>
      <c r="I462" s="137"/>
      <c r="J462" s="19"/>
      <c r="L462" s="20" t="s">
        <v>4</v>
      </c>
    </row>
    <row r="463" spans="1:12" s="10" customFormat="1" ht="20.100000000000001" customHeight="1">
      <c r="A463" s="7"/>
      <c r="B463" s="8"/>
      <c r="C463" s="9"/>
      <c r="D463" s="7"/>
      <c r="E463" s="130"/>
      <c r="I463" s="136"/>
      <c r="J463" s="117" t="s">
        <v>324</v>
      </c>
      <c r="K463" s="136"/>
      <c r="L463" s="117" t="s">
        <v>114</v>
      </c>
    </row>
    <row r="464" spans="1:12" s="10" customFormat="1" ht="20.100000000000001" customHeight="1">
      <c r="A464" s="140"/>
      <c r="B464" s="141"/>
      <c r="C464" s="142"/>
      <c r="D464" s="143"/>
      <c r="E464" s="122" t="s">
        <v>322</v>
      </c>
      <c r="I464" s="147"/>
      <c r="J464" s="109">
        <v>49864.22</v>
      </c>
      <c r="K464" s="110"/>
      <c r="L464" s="109">
        <v>65838.100000000006</v>
      </c>
    </row>
    <row r="465" spans="1:12" s="10" customFormat="1" ht="20.100000000000001" customHeight="1" thickBot="1">
      <c r="A465" s="7"/>
      <c r="B465" s="8"/>
      <c r="C465" s="9"/>
      <c r="D465" s="7"/>
      <c r="E465" s="130" t="s">
        <v>323</v>
      </c>
      <c r="I465" s="134"/>
      <c r="J465" s="124">
        <f>SUM(J464:J464)</f>
        <v>49864.22</v>
      </c>
      <c r="K465" s="162"/>
      <c r="L465" s="124">
        <f>SUM(L464:L464)</f>
        <v>65838.100000000006</v>
      </c>
    </row>
    <row r="466" spans="1:12" s="10" customFormat="1" ht="20.100000000000001" customHeight="1" thickTop="1">
      <c r="A466" s="7"/>
      <c r="B466" s="8"/>
      <c r="C466" s="9"/>
      <c r="D466" s="7"/>
      <c r="E466" s="128"/>
      <c r="F466" s="123"/>
      <c r="G466" s="162"/>
      <c r="H466" s="123"/>
      <c r="I466" s="126"/>
      <c r="J466" s="123"/>
      <c r="K466" s="164"/>
      <c r="L466" s="165"/>
    </row>
    <row r="467" spans="1:12" s="10" customFormat="1" ht="20.100000000000001" customHeight="1">
      <c r="A467" s="7"/>
      <c r="B467" s="8"/>
      <c r="C467" s="9"/>
      <c r="D467" s="7"/>
      <c r="F467" s="19"/>
      <c r="H467" s="19"/>
      <c r="J467" s="19"/>
    </row>
    <row r="468" spans="1:12" s="10" customFormat="1" ht="20.100000000000001" customHeight="1">
      <c r="A468" s="7"/>
      <c r="B468" s="8"/>
      <c r="C468" s="9"/>
      <c r="D468" s="7"/>
      <c r="F468" s="19"/>
      <c r="H468" s="19"/>
      <c r="J468" s="19"/>
    </row>
    <row r="469" spans="1:12" s="10" customFormat="1" ht="20.100000000000001" customHeight="1">
      <c r="A469" s="7"/>
      <c r="B469" s="8"/>
      <c r="C469" s="9"/>
      <c r="D469" s="7"/>
      <c r="F469" s="19"/>
      <c r="H469" s="19"/>
      <c r="J469" s="19"/>
    </row>
    <row r="470" spans="1:12" s="10" customFormat="1" ht="20.100000000000001" customHeight="1">
      <c r="A470" s="7"/>
      <c r="B470" s="8"/>
      <c r="C470" s="9"/>
      <c r="D470" s="7"/>
      <c r="F470" s="19"/>
      <c r="H470" s="19"/>
      <c r="J470" s="19"/>
    </row>
    <row r="471" spans="1:12" s="10" customFormat="1" ht="20.100000000000001" customHeight="1">
      <c r="A471" s="7"/>
      <c r="B471" s="8"/>
      <c r="C471" s="9"/>
      <c r="D471" s="7"/>
      <c r="F471" s="19"/>
      <c r="H471" s="19"/>
      <c r="J471" s="19"/>
    </row>
    <row r="472" spans="1:12" s="10" customFormat="1" ht="20.100000000000001" customHeight="1">
      <c r="A472" s="7"/>
      <c r="B472" s="8"/>
      <c r="C472" s="9"/>
      <c r="D472" s="7"/>
      <c r="F472" s="19"/>
      <c r="H472" s="19"/>
      <c r="J472" s="19"/>
    </row>
    <row r="473" spans="1:12" s="10" customFormat="1" ht="20.100000000000001" customHeight="1">
      <c r="A473" s="7"/>
      <c r="B473" s="8"/>
      <c r="C473" s="9"/>
      <c r="D473" s="7"/>
      <c r="F473" s="19"/>
      <c r="H473" s="19"/>
      <c r="J473" s="19"/>
    </row>
    <row r="474" spans="1:12" s="10" customFormat="1" ht="20.100000000000001" customHeight="1">
      <c r="A474" s="7"/>
      <c r="B474" s="8"/>
      <c r="C474" s="9"/>
      <c r="D474" s="7"/>
      <c r="F474" s="19"/>
      <c r="H474" s="19"/>
      <c r="J474" s="19"/>
    </row>
    <row r="475" spans="1:12" s="10" customFormat="1" ht="20.100000000000001" customHeight="1">
      <c r="A475" s="7"/>
      <c r="B475" s="8"/>
      <c r="C475" s="9"/>
      <c r="D475" s="7"/>
      <c r="F475" s="19"/>
      <c r="H475" s="19"/>
      <c r="J475" s="19"/>
    </row>
    <row r="476" spans="1:12" s="10" customFormat="1" ht="20.100000000000001" customHeight="1">
      <c r="A476" s="7"/>
      <c r="B476" s="8"/>
      <c r="C476" s="9"/>
      <c r="D476" s="7"/>
      <c r="F476" s="19"/>
      <c r="H476" s="19"/>
      <c r="J476" s="19"/>
    </row>
    <row r="477" spans="1:12" s="10" customFormat="1" ht="20.100000000000001" customHeight="1">
      <c r="A477" s="7"/>
      <c r="B477" s="8"/>
      <c r="C477" s="9"/>
      <c r="D477" s="7"/>
      <c r="E477" s="32"/>
      <c r="F477" s="103"/>
      <c r="G477" s="162"/>
      <c r="H477" s="103"/>
      <c r="J477" s="103"/>
      <c r="L477" s="19"/>
    </row>
    <row r="478" spans="1:12" s="10" customFormat="1" ht="20.100000000000001" customHeight="1">
      <c r="A478" s="7"/>
      <c r="B478" s="8"/>
      <c r="C478" s="9"/>
      <c r="D478" s="7"/>
      <c r="E478" s="32"/>
      <c r="F478" s="103"/>
      <c r="G478" s="162"/>
      <c r="H478" s="103"/>
      <c r="J478" s="103"/>
      <c r="L478" s="19"/>
    </row>
    <row r="479" spans="1:12" s="10" customFormat="1" ht="20.100000000000001" customHeight="1">
      <c r="A479" s="7"/>
      <c r="B479" s="8"/>
      <c r="C479" s="9"/>
      <c r="D479" s="7"/>
      <c r="E479" s="32"/>
      <c r="F479" s="103"/>
      <c r="G479" s="162"/>
      <c r="H479" s="103"/>
      <c r="J479" s="103"/>
      <c r="L479" s="19"/>
    </row>
    <row r="480" spans="1:12" s="10" customFormat="1" ht="20.100000000000001" customHeight="1">
      <c r="A480" s="7"/>
      <c r="B480" s="8"/>
      <c r="C480" s="9"/>
      <c r="D480" s="7"/>
      <c r="E480" s="32"/>
      <c r="F480" s="103"/>
      <c r="G480" s="162"/>
      <c r="H480" s="103"/>
      <c r="J480" s="103"/>
      <c r="L480" s="19"/>
    </row>
    <row r="481" spans="1:12" s="10" customFormat="1" ht="20.100000000000001" customHeight="1">
      <c r="A481" s="169"/>
      <c r="B481" s="141"/>
      <c r="C481" s="170"/>
      <c r="D481" s="169"/>
      <c r="E481" s="32"/>
      <c r="F481" s="103"/>
      <c r="G481" s="162"/>
      <c r="H481" s="103"/>
      <c r="J481" s="103"/>
      <c r="L481" s="19"/>
    </row>
    <row r="482" spans="1:12" s="10" customFormat="1" ht="20.100000000000001" customHeight="1">
      <c r="A482" s="127"/>
      <c r="B482" s="132"/>
      <c r="C482" s="171"/>
      <c r="D482" s="127"/>
      <c r="E482" s="32"/>
      <c r="F482" s="103"/>
      <c r="G482" s="162"/>
      <c r="H482" s="103"/>
      <c r="J482" s="103"/>
      <c r="L482" s="19"/>
    </row>
    <row r="483" spans="1:12" s="10" customFormat="1" ht="20.100000000000001" customHeight="1">
      <c r="A483" s="127"/>
      <c r="B483" s="132"/>
      <c r="C483" s="171"/>
      <c r="D483" s="127"/>
      <c r="E483" s="32"/>
      <c r="F483" s="103"/>
      <c r="G483" s="162"/>
      <c r="H483" s="103"/>
      <c r="J483" s="103"/>
      <c r="L483" s="19"/>
    </row>
    <row r="484" spans="1:12" s="10" customFormat="1" ht="20.100000000000001" customHeight="1">
      <c r="A484" s="7"/>
      <c r="B484" s="8"/>
      <c r="C484" s="9"/>
      <c r="D484" s="7"/>
      <c r="F484" s="19"/>
      <c r="H484" s="19"/>
      <c r="J484" s="19"/>
      <c r="L484" s="19"/>
    </row>
    <row r="485" spans="1:12" s="10" customFormat="1" ht="20.100000000000001" customHeight="1">
      <c r="A485" s="7"/>
      <c r="B485" s="8"/>
      <c r="C485" s="9"/>
      <c r="D485" s="7"/>
      <c r="F485" s="19"/>
      <c r="H485" s="19"/>
      <c r="J485" s="19"/>
      <c r="L485" s="19"/>
    </row>
    <row r="486" spans="1:12" s="10" customFormat="1" ht="20.100000000000001" customHeight="1">
      <c r="A486" s="7"/>
      <c r="B486" s="8"/>
      <c r="C486" s="9"/>
      <c r="D486" s="7"/>
      <c r="F486" s="19"/>
      <c r="H486" s="19"/>
      <c r="J486" s="19"/>
      <c r="L486" s="19"/>
    </row>
    <row r="487" spans="1:12" s="10" customFormat="1" ht="20.100000000000001" customHeight="1">
      <c r="A487" s="7"/>
      <c r="B487" s="8"/>
      <c r="C487" s="9"/>
      <c r="D487" s="7"/>
      <c r="F487" s="19"/>
      <c r="H487" s="19"/>
      <c r="J487" s="19"/>
      <c r="L487" s="19"/>
    </row>
    <row r="488" spans="1:12" s="10" customFormat="1" ht="20.100000000000001" customHeight="1">
      <c r="A488" s="7"/>
      <c r="B488" s="8"/>
      <c r="C488" s="9"/>
      <c r="D488" s="7"/>
      <c r="F488" s="19"/>
      <c r="H488" s="19"/>
      <c r="J488" s="19"/>
      <c r="L488" s="19"/>
    </row>
    <row r="489" spans="1:12" s="10" customFormat="1" ht="20.100000000000001" customHeight="1">
      <c r="A489" s="7"/>
      <c r="B489" s="8"/>
      <c r="C489" s="9"/>
      <c r="D489" s="7"/>
      <c r="F489" s="19"/>
      <c r="H489" s="19"/>
      <c r="J489" s="19"/>
      <c r="L489" s="19"/>
    </row>
    <row r="490" spans="1:12" s="10" customFormat="1" ht="20.100000000000001" customHeight="1">
      <c r="A490" s="7"/>
      <c r="B490" s="8"/>
      <c r="C490" s="9"/>
      <c r="D490" s="7"/>
      <c r="F490" s="19"/>
      <c r="H490" s="19"/>
      <c r="J490" s="19"/>
      <c r="L490" s="19"/>
    </row>
    <row r="491" spans="1:12" s="10" customFormat="1" ht="20.100000000000001" customHeight="1">
      <c r="A491" s="7"/>
      <c r="B491" s="8"/>
      <c r="C491" s="9"/>
      <c r="D491" s="7"/>
      <c r="F491" s="19"/>
      <c r="H491" s="19"/>
      <c r="J491" s="19"/>
      <c r="L491" s="19"/>
    </row>
    <row r="492" spans="1:12" s="10" customFormat="1" ht="20.100000000000001" customHeight="1">
      <c r="A492" s="7"/>
      <c r="B492" s="8"/>
      <c r="C492" s="9"/>
      <c r="D492" s="7"/>
      <c r="F492" s="19"/>
      <c r="H492" s="19"/>
      <c r="J492" s="19"/>
      <c r="L492" s="19"/>
    </row>
    <row r="493" spans="1:12" s="10" customFormat="1" ht="20.100000000000001" customHeight="1">
      <c r="A493" s="7"/>
      <c r="B493" s="8"/>
      <c r="C493" s="9"/>
      <c r="D493" s="7"/>
      <c r="F493" s="19"/>
      <c r="H493" s="19"/>
      <c r="J493" s="19"/>
      <c r="L493" s="19"/>
    </row>
    <row r="494" spans="1:12" s="10" customFormat="1" ht="20.100000000000001" customHeight="1">
      <c r="A494" s="7"/>
      <c r="B494" s="8"/>
      <c r="C494" s="9"/>
      <c r="D494" s="7"/>
      <c r="F494" s="19"/>
      <c r="H494" s="19"/>
      <c r="J494" s="19"/>
      <c r="L494" s="19"/>
    </row>
    <row r="495" spans="1:12" s="10" customFormat="1" ht="20.100000000000001" customHeight="1">
      <c r="A495" s="7"/>
      <c r="B495" s="8"/>
      <c r="C495" s="9"/>
      <c r="D495" s="7"/>
      <c r="F495" s="19"/>
      <c r="H495" s="19"/>
      <c r="J495" s="19"/>
      <c r="L495" s="19"/>
    </row>
    <row r="496" spans="1:12" s="10" customFormat="1" ht="20.100000000000001" customHeight="1">
      <c r="A496" s="7"/>
      <c r="B496" s="8"/>
      <c r="C496" s="9"/>
      <c r="D496" s="7"/>
      <c r="F496" s="19"/>
      <c r="H496" s="19"/>
      <c r="J496" s="19"/>
      <c r="L496" s="19"/>
    </row>
    <row r="497" spans="1:12" s="10" customFormat="1" ht="20.100000000000001" customHeight="1">
      <c r="A497" s="7"/>
      <c r="B497" s="8"/>
      <c r="C497" s="9"/>
      <c r="D497" s="7"/>
      <c r="F497" s="19"/>
      <c r="H497" s="19"/>
      <c r="J497" s="19"/>
      <c r="L497" s="19"/>
    </row>
    <row r="498" spans="1:12" s="10" customFormat="1" ht="20.100000000000001" customHeight="1">
      <c r="A498" s="7"/>
      <c r="B498" s="8"/>
      <c r="C498" s="9"/>
      <c r="D498" s="7"/>
      <c r="F498" s="19"/>
      <c r="H498" s="19"/>
      <c r="J498" s="19"/>
      <c r="L498" s="19"/>
    </row>
    <row r="499" spans="1:12" s="10" customFormat="1" ht="20.100000000000001" customHeight="1">
      <c r="A499" s="7"/>
      <c r="B499" s="8"/>
      <c r="C499" s="9"/>
      <c r="D499" s="7"/>
      <c r="F499" s="19"/>
      <c r="H499" s="19"/>
      <c r="J499" s="19"/>
      <c r="L499" s="19"/>
    </row>
    <row r="500" spans="1:12" s="10" customFormat="1" ht="20.100000000000001" customHeight="1">
      <c r="A500" s="7"/>
      <c r="B500" s="8"/>
      <c r="C500" s="9"/>
      <c r="D500" s="7"/>
      <c r="F500" s="19"/>
      <c r="H500" s="19"/>
      <c r="J500" s="19"/>
      <c r="L500" s="19"/>
    </row>
    <row r="501" spans="1:12" s="10" customFormat="1" ht="20.100000000000001" customHeight="1">
      <c r="A501" s="7"/>
      <c r="B501" s="8"/>
      <c r="C501" s="9"/>
      <c r="D501" s="7"/>
      <c r="F501" s="19"/>
      <c r="H501" s="19"/>
      <c r="J501" s="19"/>
      <c r="L501" s="19"/>
    </row>
    <row r="502" spans="1:12" s="10" customFormat="1" ht="20.100000000000001" customHeight="1">
      <c r="A502" s="7"/>
      <c r="B502" s="8"/>
      <c r="C502" s="9"/>
      <c r="D502" s="7"/>
      <c r="F502" s="19"/>
      <c r="H502" s="19"/>
      <c r="J502" s="19"/>
      <c r="L502" s="19"/>
    </row>
    <row r="503" spans="1:12" s="10" customFormat="1" ht="20.100000000000001" customHeight="1">
      <c r="A503" s="7"/>
      <c r="B503" s="8"/>
      <c r="C503" s="9"/>
      <c r="D503" s="7"/>
      <c r="F503" s="19"/>
      <c r="H503" s="19"/>
      <c r="J503" s="19"/>
      <c r="L503" s="19"/>
    </row>
    <row r="504" spans="1:12" s="10" customFormat="1" ht="20.100000000000001" customHeight="1">
      <c r="A504" s="7"/>
      <c r="B504" s="8"/>
      <c r="C504" s="9"/>
      <c r="D504" s="7"/>
      <c r="F504" s="19"/>
      <c r="H504" s="19"/>
      <c r="J504" s="19"/>
      <c r="L504" s="19"/>
    </row>
    <row r="505" spans="1:12" s="10" customFormat="1" ht="20.100000000000001" customHeight="1">
      <c r="A505" s="7"/>
      <c r="B505" s="8"/>
      <c r="C505" s="9"/>
      <c r="D505" s="7"/>
      <c r="F505" s="19"/>
      <c r="H505" s="19"/>
      <c r="J505" s="19"/>
      <c r="L505" s="19"/>
    </row>
    <row r="506" spans="1:12" s="10" customFormat="1" ht="20.100000000000001" customHeight="1">
      <c r="A506" s="7"/>
      <c r="B506" s="8"/>
      <c r="C506" s="9"/>
      <c r="D506" s="7"/>
      <c r="F506" s="19"/>
      <c r="H506" s="19"/>
      <c r="J506" s="19"/>
      <c r="L506" s="19"/>
    </row>
    <row r="507" spans="1:12" s="10" customFormat="1" ht="20.100000000000001" customHeight="1">
      <c r="A507" s="7"/>
      <c r="B507" s="8"/>
      <c r="C507" s="9"/>
      <c r="D507" s="7"/>
      <c r="F507" s="19"/>
      <c r="H507" s="19"/>
      <c r="J507" s="19"/>
      <c r="L507" s="19"/>
    </row>
    <row r="508" spans="1:12" s="10" customFormat="1" ht="20.100000000000001" customHeight="1">
      <c r="A508" s="7"/>
      <c r="B508" s="8"/>
      <c r="C508" s="9"/>
      <c r="D508" s="7"/>
      <c r="F508" s="19"/>
      <c r="H508" s="19"/>
      <c r="J508" s="19"/>
      <c r="L508" s="19"/>
    </row>
    <row r="509" spans="1:12" s="10" customFormat="1" ht="20.100000000000001" customHeight="1">
      <c r="A509" s="7"/>
      <c r="B509" s="8"/>
      <c r="C509" s="9"/>
      <c r="D509" s="7"/>
      <c r="F509" s="19"/>
      <c r="H509" s="19"/>
      <c r="J509" s="19"/>
      <c r="L509" s="19"/>
    </row>
    <row r="510" spans="1:12" s="10" customFormat="1" ht="20.100000000000001" customHeight="1">
      <c r="A510" s="7"/>
      <c r="B510" s="8"/>
      <c r="C510" s="9"/>
      <c r="D510" s="7"/>
      <c r="F510" s="19"/>
      <c r="H510" s="19"/>
      <c r="J510" s="19"/>
      <c r="L510" s="19"/>
    </row>
    <row r="511" spans="1:12" s="10" customFormat="1" ht="20.100000000000001" customHeight="1">
      <c r="A511" s="7"/>
      <c r="B511" s="8"/>
      <c r="C511" s="9"/>
      <c r="D511" s="7"/>
      <c r="F511" s="19"/>
      <c r="H511" s="19"/>
      <c r="J511" s="19"/>
      <c r="L511" s="19"/>
    </row>
    <row r="512" spans="1:12" s="10" customFormat="1" ht="20.100000000000001" customHeight="1">
      <c r="A512" s="7"/>
      <c r="B512" s="8"/>
      <c r="C512" s="9"/>
      <c r="D512" s="7"/>
      <c r="F512" s="19"/>
      <c r="H512" s="19"/>
      <c r="J512" s="19"/>
      <c r="L512" s="19"/>
    </row>
    <row r="513" spans="1:12" s="10" customFormat="1" ht="20.100000000000001" customHeight="1">
      <c r="A513" s="7"/>
      <c r="B513" s="8"/>
      <c r="C513" s="9"/>
      <c r="D513" s="7"/>
      <c r="F513" s="19"/>
      <c r="H513" s="19"/>
      <c r="J513" s="19"/>
      <c r="L513" s="19"/>
    </row>
    <row r="514" spans="1:12" s="10" customFormat="1" ht="20.100000000000001" customHeight="1">
      <c r="A514" s="7"/>
      <c r="B514" s="8"/>
      <c r="C514" s="9"/>
      <c r="D514" s="7"/>
      <c r="F514" s="19"/>
      <c r="H514" s="19"/>
      <c r="J514" s="19"/>
      <c r="L514" s="19"/>
    </row>
    <row r="515" spans="1:12" s="10" customFormat="1" ht="20.100000000000001" customHeight="1">
      <c r="A515" s="7"/>
      <c r="B515" s="8"/>
      <c r="C515" s="9"/>
      <c r="D515" s="7"/>
      <c r="F515" s="19"/>
      <c r="H515" s="19"/>
      <c r="J515" s="19"/>
      <c r="L515" s="19"/>
    </row>
    <row r="516" spans="1:12" s="10" customFormat="1" ht="20.100000000000001" customHeight="1">
      <c r="A516" s="7"/>
      <c r="B516" s="8"/>
      <c r="C516" s="9"/>
      <c r="D516" s="7"/>
      <c r="F516" s="19"/>
      <c r="H516" s="19"/>
      <c r="J516" s="19"/>
      <c r="L516" s="19"/>
    </row>
    <row r="517" spans="1:12" s="10" customFormat="1" ht="20.100000000000001" customHeight="1">
      <c r="A517" s="7"/>
      <c r="B517" s="8"/>
      <c r="C517" s="9"/>
      <c r="D517" s="7"/>
      <c r="F517" s="19"/>
      <c r="H517" s="19"/>
      <c r="J517" s="19"/>
      <c r="L517" s="19"/>
    </row>
    <row r="518" spans="1:12" s="10" customFormat="1" ht="20.100000000000001" customHeight="1">
      <c r="A518" s="7"/>
      <c r="B518" s="8"/>
      <c r="C518" s="9"/>
      <c r="D518" s="7"/>
      <c r="F518" s="19"/>
      <c r="H518" s="19"/>
      <c r="J518" s="19"/>
      <c r="L518" s="19"/>
    </row>
    <row r="519" spans="1:12" s="10" customFormat="1" ht="20.100000000000001" customHeight="1">
      <c r="A519" s="7"/>
      <c r="B519" s="8"/>
      <c r="C519" s="9"/>
      <c r="D519" s="7"/>
      <c r="F519" s="19"/>
      <c r="H519" s="19"/>
      <c r="J519" s="19"/>
      <c r="L519" s="19"/>
    </row>
    <row r="520" spans="1:12" s="10" customFormat="1" ht="20.100000000000001" customHeight="1">
      <c r="A520" s="7"/>
      <c r="B520" s="8"/>
      <c r="C520" s="9"/>
      <c r="D520" s="7"/>
      <c r="F520" s="19"/>
      <c r="H520" s="19"/>
      <c r="J520" s="19"/>
      <c r="L520" s="19"/>
    </row>
    <row r="521" spans="1:12" s="10" customFormat="1" ht="20.100000000000001" customHeight="1">
      <c r="A521" s="7"/>
      <c r="B521" s="8"/>
      <c r="C521" s="9"/>
      <c r="D521" s="7"/>
      <c r="F521" s="19"/>
      <c r="H521" s="19"/>
      <c r="J521" s="19"/>
      <c r="L521" s="19"/>
    </row>
    <row r="522" spans="1:12" s="10" customFormat="1" ht="20.100000000000001" customHeight="1">
      <c r="A522" s="7"/>
      <c r="B522" s="8"/>
      <c r="C522" s="9"/>
      <c r="D522" s="7"/>
      <c r="F522" s="19"/>
      <c r="H522" s="19"/>
      <c r="J522" s="19"/>
      <c r="L522" s="19"/>
    </row>
    <row r="523" spans="1:12" s="10" customFormat="1" ht="20.100000000000001" customHeight="1">
      <c r="A523" s="7"/>
      <c r="B523" s="8"/>
      <c r="C523" s="9"/>
      <c r="D523" s="7"/>
      <c r="F523" s="19"/>
      <c r="H523" s="19"/>
      <c r="J523" s="19"/>
      <c r="L523" s="19"/>
    </row>
    <row r="524" spans="1:12" s="10" customFormat="1" ht="20.100000000000001" customHeight="1">
      <c r="A524" s="7"/>
      <c r="B524" s="8"/>
      <c r="C524" s="9"/>
      <c r="D524" s="7"/>
      <c r="F524" s="19"/>
      <c r="H524" s="19"/>
      <c r="J524" s="19"/>
      <c r="L524" s="19"/>
    </row>
    <row r="525" spans="1:12" s="10" customFormat="1" ht="20.100000000000001" customHeight="1">
      <c r="A525" s="7"/>
      <c r="B525" s="8"/>
      <c r="C525" s="9"/>
      <c r="D525" s="7"/>
      <c r="F525" s="19"/>
      <c r="H525" s="19"/>
      <c r="J525" s="19"/>
      <c r="L525" s="19"/>
    </row>
    <row r="526" spans="1:12" s="10" customFormat="1" ht="20.100000000000001" customHeight="1">
      <c r="A526" s="7"/>
      <c r="B526" s="8"/>
      <c r="C526" s="9"/>
      <c r="D526" s="7"/>
      <c r="F526" s="19"/>
      <c r="H526" s="19"/>
      <c r="J526" s="19"/>
      <c r="L526" s="19"/>
    </row>
    <row r="527" spans="1:12" s="10" customFormat="1" ht="20.100000000000001" customHeight="1">
      <c r="A527" s="7"/>
      <c r="B527" s="8"/>
      <c r="C527" s="9"/>
      <c r="D527" s="7"/>
      <c r="F527" s="19"/>
      <c r="H527" s="19"/>
      <c r="J527" s="19"/>
      <c r="L527" s="19"/>
    </row>
    <row r="528" spans="1:12" s="10" customFormat="1" ht="20.100000000000001" customHeight="1">
      <c r="A528" s="7"/>
      <c r="B528" s="8"/>
      <c r="C528" s="9"/>
      <c r="D528" s="7"/>
      <c r="F528" s="19"/>
      <c r="H528" s="19"/>
      <c r="J528" s="19"/>
      <c r="L528" s="19"/>
    </row>
    <row r="529" spans="1:12" s="10" customFormat="1" ht="20.100000000000001" customHeight="1">
      <c r="A529" s="7"/>
      <c r="B529" s="8"/>
      <c r="C529" s="9"/>
      <c r="D529" s="7"/>
      <c r="F529" s="19"/>
      <c r="H529" s="19"/>
      <c r="J529" s="19"/>
      <c r="L529" s="19"/>
    </row>
    <row r="530" spans="1:12" s="10" customFormat="1" ht="20.100000000000001" customHeight="1">
      <c r="A530" s="7"/>
      <c r="B530" s="8"/>
      <c r="C530" s="9"/>
      <c r="D530" s="7"/>
      <c r="F530" s="19"/>
      <c r="H530" s="19"/>
      <c r="J530" s="19"/>
      <c r="L530" s="19"/>
    </row>
    <row r="531" spans="1:12" s="10" customFormat="1" ht="20.100000000000001" customHeight="1">
      <c r="A531" s="7"/>
      <c r="B531" s="8"/>
      <c r="C531" s="9"/>
      <c r="D531" s="7"/>
      <c r="F531" s="19"/>
      <c r="H531" s="19"/>
      <c r="J531" s="19"/>
      <c r="L531" s="19"/>
    </row>
    <row r="532" spans="1:12" s="10" customFormat="1" ht="20.100000000000001" customHeight="1">
      <c r="A532" s="7"/>
      <c r="B532" s="8"/>
      <c r="C532" s="9"/>
      <c r="D532" s="7"/>
      <c r="F532" s="19"/>
      <c r="H532" s="19"/>
      <c r="J532" s="19"/>
      <c r="L532" s="19"/>
    </row>
    <row r="533" spans="1:12" s="10" customFormat="1" ht="20.100000000000001" customHeight="1">
      <c r="A533" s="7"/>
      <c r="B533" s="8"/>
      <c r="C533" s="9"/>
      <c r="D533" s="7"/>
      <c r="F533" s="19"/>
      <c r="H533" s="19"/>
      <c r="J533" s="19"/>
      <c r="L533" s="19"/>
    </row>
    <row r="534" spans="1:12" s="10" customFormat="1" ht="20.100000000000001" customHeight="1">
      <c r="A534" s="7"/>
      <c r="B534" s="8"/>
      <c r="C534" s="9"/>
      <c r="D534" s="7"/>
      <c r="F534" s="19"/>
      <c r="H534" s="19"/>
      <c r="J534" s="19"/>
      <c r="L534" s="19"/>
    </row>
    <row r="535" spans="1:12" s="10" customFormat="1" ht="20.100000000000001" customHeight="1">
      <c r="A535" s="7"/>
      <c r="B535" s="8"/>
      <c r="C535" s="9"/>
      <c r="D535" s="7"/>
      <c r="F535" s="19"/>
      <c r="H535" s="19"/>
      <c r="J535" s="19"/>
      <c r="L535" s="19"/>
    </row>
    <row r="536" spans="1:12" s="10" customFormat="1" ht="20.100000000000001" customHeight="1">
      <c r="A536" s="7"/>
      <c r="B536" s="8"/>
      <c r="C536" s="9"/>
      <c r="D536" s="7"/>
      <c r="F536" s="19"/>
      <c r="H536" s="19"/>
      <c r="J536" s="19"/>
      <c r="L536" s="19"/>
    </row>
    <row r="537" spans="1:12" s="10" customFormat="1" ht="20.100000000000001" customHeight="1">
      <c r="A537" s="7"/>
      <c r="B537" s="8"/>
      <c r="C537" s="9"/>
      <c r="D537" s="7"/>
      <c r="F537" s="19"/>
      <c r="H537" s="19"/>
      <c r="J537" s="19"/>
      <c r="L537" s="19"/>
    </row>
    <row r="538" spans="1:12" s="10" customFormat="1" ht="20.100000000000001" customHeight="1">
      <c r="A538" s="7"/>
      <c r="B538" s="8"/>
      <c r="C538" s="9"/>
      <c r="D538" s="7"/>
      <c r="F538" s="19"/>
      <c r="H538" s="19"/>
      <c r="J538" s="19"/>
      <c r="L538" s="19"/>
    </row>
    <row r="539" spans="1:12" s="10" customFormat="1" ht="20.100000000000001" customHeight="1">
      <c r="A539" s="7"/>
      <c r="B539" s="8"/>
      <c r="C539" s="9"/>
      <c r="D539" s="7"/>
      <c r="F539" s="19"/>
      <c r="H539" s="19"/>
      <c r="J539" s="19"/>
      <c r="L539" s="19"/>
    </row>
    <row r="540" spans="1:12" s="10" customFormat="1" ht="20.100000000000001" customHeight="1">
      <c r="A540" s="7"/>
      <c r="B540" s="8"/>
      <c r="C540" s="9"/>
      <c r="D540" s="7"/>
      <c r="F540" s="19"/>
      <c r="H540" s="19"/>
      <c r="J540" s="19"/>
      <c r="L540" s="19"/>
    </row>
    <row r="541" spans="1:12" s="10" customFormat="1" ht="20.100000000000001" customHeight="1">
      <c r="A541" s="7"/>
      <c r="B541" s="8"/>
      <c r="C541" s="9"/>
      <c r="D541" s="7"/>
      <c r="F541" s="19"/>
      <c r="H541" s="19"/>
      <c r="J541" s="19"/>
      <c r="L541" s="19"/>
    </row>
    <row r="542" spans="1:12" s="10" customFormat="1" ht="20.100000000000001" customHeight="1">
      <c r="A542" s="7"/>
      <c r="B542" s="8"/>
      <c r="C542" s="9"/>
      <c r="D542" s="7"/>
      <c r="F542" s="19"/>
      <c r="H542" s="19"/>
      <c r="J542" s="19"/>
      <c r="L542" s="19"/>
    </row>
    <row r="543" spans="1:12" s="10" customFormat="1" ht="20.100000000000001" customHeight="1">
      <c r="A543" s="7"/>
      <c r="B543" s="8"/>
      <c r="C543" s="9"/>
      <c r="D543" s="7"/>
      <c r="F543" s="19"/>
      <c r="H543" s="19"/>
      <c r="J543" s="19"/>
      <c r="L543" s="19"/>
    </row>
    <row r="544" spans="1:12" s="10" customFormat="1" ht="20.100000000000001" customHeight="1">
      <c r="A544" s="7"/>
      <c r="B544" s="8"/>
      <c r="C544" s="9"/>
      <c r="D544" s="7"/>
      <c r="F544" s="19"/>
      <c r="H544" s="19"/>
      <c r="J544" s="19"/>
      <c r="L544" s="19"/>
    </row>
    <row r="545" spans="1:12" s="10" customFormat="1" ht="20.100000000000001" customHeight="1">
      <c r="A545" s="7"/>
      <c r="B545" s="8"/>
      <c r="C545" s="9"/>
      <c r="D545" s="7"/>
      <c r="F545" s="19"/>
      <c r="H545" s="19"/>
      <c r="J545" s="19"/>
      <c r="L545" s="19"/>
    </row>
    <row r="546" spans="1:12" s="10" customFormat="1" ht="20.100000000000001" customHeight="1">
      <c r="A546" s="7"/>
      <c r="B546" s="8"/>
      <c r="C546" s="9"/>
      <c r="D546" s="7"/>
      <c r="F546" s="19"/>
      <c r="H546" s="19"/>
      <c r="J546" s="19"/>
      <c r="L546" s="19"/>
    </row>
    <row r="547" spans="1:12" s="10" customFormat="1" ht="20.100000000000001" customHeight="1">
      <c r="A547" s="7"/>
      <c r="B547" s="8"/>
      <c r="C547" s="9"/>
      <c r="D547" s="7"/>
      <c r="F547" s="19"/>
      <c r="H547" s="19"/>
      <c r="J547" s="19"/>
      <c r="L547" s="19"/>
    </row>
    <row r="548" spans="1:12" s="10" customFormat="1" ht="19.5">
      <c r="A548" s="7"/>
      <c r="B548" s="8"/>
      <c r="C548" s="9"/>
      <c r="D548" s="7"/>
      <c r="F548" s="19"/>
      <c r="H548" s="19"/>
      <c r="J548" s="19"/>
      <c r="L548" s="19"/>
    </row>
    <row r="549" spans="1:12" s="10" customFormat="1" ht="19.5">
      <c r="A549" s="7"/>
      <c r="B549" s="8"/>
      <c r="C549" s="9"/>
      <c r="D549" s="7"/>
      <c r="F549" s="19"/>
      <c r="H549" s="19"/>
      <c r="J549" s="19"/>
      <c r="L549" s="19"/>
    </row>
    <row r="550" spans="1:12" s="10" customFormat="1" ht="19.5">
      <c r="A550" s="7"/>
      <c r="B550" s="8"/>
      <c r="C550" s="9"/>
      <c r="D550" s="7"/>
      <c r="F550" s="19"/>
      <c r="H550" s="19"/>
      <c r="J550" s="19"/>
      <c r="L550" s="19"/>
    </row>
    <row r="551" spans="1:12" s="10" customFormat="1" ht="19.5">
      <c r="A551" s="7"/>
      <c r="B551" s="8"/>
      <c r="C551" s="9"/>
      <c r="D551" s="7"/>
      <c r="F551" s="19"/>
      <c r="H551" s="19"/>
      <c r="J551" s="19"/>
      <c r="L551" s="19"/>
    </row>
    <row r="552" spans="1:12" s="10" customFormat="1" ht="19.5">
      <c r="A552" s="7"/>
      <c r="B552" s="8"/>
      <c r="C552" s="9"/>
      <c r="D552" s="7"/>
      <c r="F552" s="19"/>
      <c r="H552" s="19"/>
      <c r="J552" s="19"/>
      <c r="L552" s="19"/>
    </row>
    <row r="553" spans="1:12" s="10" customFormat="1" ht="19.5">
      <c r="A553" s="7"/>
      <c r="B553" s="8"/>
      <c r="C553" s="9"/>
      <c r="D553" s="7"/>
      <c r="F553" s="19"/>
      <c r="H553" s="19"/>
      <c r="J553" s="19"/>
      <c r="L553" s="19"/>
    </row>
    <row r="554" spans="1:12" s="10" customFormat="1" ht="19.5">
      <c r="A554" s="7"/>
      <c r="B554" s="8"/>
      <c r="C554" s="9"/>
      <c r="D554" s="7"/>
      <c r="F554" s="19"/>
      <c r="H554" s="19"/>
      <c r="J554" s="19"/>
      <c r="L554" s="19"/>
    </row>
    <row r="555" spans="1:12" s="10" customFormat="1" ht="19.5">
      <c r="A555" s="7"/>
      <c r="B555" s="8"/>
      <c r="C555" s="9"/>
      <c r="D555" s="7"/>
      <c r="F555" s="19"/>
      <c r="H555" s="19"/>
      <c r="J555" s="19"/>
      <c r="L555" s="19"/>
    </row>
    <row r="556" spans="1:12" s="10" customFormat="1" ht="19.5">
      <c r="A556" s="7"/>
      <c r="B556" s="8"/>
      <c r="C556" s="9"/>
      <c r="D556" s="7"/>
      <c r="F556" s="19"/>
      <c r="H556" s="19"/>
      <c r="J556" s="19"/>
      <c r="L556" s="19"/>
    </row>
    <row r="557" spans="1:12" s="10" customFormat="1" ht="19.5">
      <c r="A557" s="7"/>
      <c r="B557" s="8"/>
      <c r="C557" s="9"/>
      <c r="D557" s="7"/>
      <c r="F557" s="19"/>
      <c r="H557" s="19"/>
      <c r="J557" s="19"/>
      <c r="L557" s="19"/>
    </row>
    <row r="558" spans="1:12" s="10" customFormat="1" ht="19.5">
      <c r="A558" s="7"/>
      <c r="B558" s="8"/>
      <c r="C558" s="9"/>
      <c r="D558" s="7"/>
      <c r="F558" s="19"/>
      <c r="H558" s="19"/>
      <c r="J558" s="19"/>
      <c r="L558" s="19"/>
    </row>
    <row r="559" spans="1:12" s="10" customFormat="1" ht="19.5">
      <c r="A559" s="7"/>
      <c r="B559" s="8"/>
      <c r="C559" s="9"/>
      <c r="D559" s="7"/>
      <c r="F559" s="19"/>
      <c r="H559" s="19"/>
      <c r="J559" s="19"/>
      <c r="L559" s="19"/>
    </row>
    <row r="560" spans="1:12" s="10" customFormat="1" ht="19.5">
      <c r="A560" s="7"/>
      <c r="B560" s="8"/>
      <c r="C560" s="9"/>
      <c r="D560" s="7"/>
      <c r="F560" s="19"/>
      <c r="H560" s="19"/>
      <c r="J560" s="19"/>
      <c r="L560" s="19"/>
    </row>
    <row r="561" spans="1:12" s="10" customFormat="1" ht="19.5">
      <c r="A561" s="7"/>
      <c r="B561" s="8"/>
      <c r="C561" s="9"/>
      <c r="D561" s="7"/>
      <c r="F561" s="19"/>
      <c r="H561" s="19"/>
      <c r="J561" s="19"/>
      <c r="L561" s="19"/>
    </row>
    <row r="562" spans="1:12" s="10" customFormat="1" ht="19.5">
      <c r="A562" s="7"/>
      <c r="B562" s="8"/>
      <c r="C562" s="9"/>
      <c r="D562" s="7"/>
      <c r="F562" s="19"/>
      <c r="H562" s="19"/>
      <c r="J562" s="19"/>
      <c r="L562" s="19"/>
    </row>
    <row r="563" spans="1:12" s="10" customFormat="1" ht="19.5">
      <c r="A563" s="7"/>
      <c r="B563" s="8"/>
      <c r="C563" s="9"/>
      <c r="D563" s="7"/>
      <c r="F563" s="19"/>
      <c r="H563" s="19"/>
      <c r="J563" s="19"/>
      <c r="L563" s="19"/>
    </row>
    <row r="564" spans="1:12" s="10" customFormat="1" ht="19.5">
      <c r="A564" s="7"/>
      <c r="B564" s="8"/>
      <c r="C564" s="9"/>
      <c r="D564" s="7"/>
      <c r="F564" s="19"/>
      <c r="H564" s="19"/>
      <c r="J564" s="19"/>
      <c r="L564" s="19"/>
    </row>
    <row r="565" spans="1:12" s="10" customFormat="1" ht="19.5">
      <c r="A565" s="7"/>
      <c r="B565" s="8"/>
      <c r="C565" s="9"/>
      <c r="D565" s="7"/>
      <c r="F565" s="19"/>
      <c r="H565" s="19"/>
      <c r="J565" s="19"/>
      <c r="L565" s="19"/>
    </row>
    <row r="566" spans="1:12" s="10" customFormat="1" ht="19.5">
      <c r="A566" s="7"/>
      <c r="B566" s="8"/>
      <c r="C566" s="9"/>
      <c r="D566" s="7"/>
      <c r="F566" s="19"/>
      <c r="H566" s="19"/>
      <c r="J566" s="19"/>
      <c r="L566" s="19"/>
    </row>
    <row r="567" spans="1:12" s="10" customFormat="1" ht="19.5">
      <c r="A567" s="7"/>
      <c r="B567" s="8"/>
      <c r="C567" s="9"/>
      <c r="D567" s="7"/>
      <c r="F567" s="19"/>
      <c r="H567" s="19"/>
      <c r="J567" s="19"/>
      <c r="L567" s="19"/>
    </row>
    <row r="568" spans="1:12" s="10" customFormat="1" ht="19.5">
      <c r="A568" s="7"/>
      <c r="B568" s="8"/>
      <c r="C568" s="9"/>
      <c r="D568" s="7"/>
      <c r="F568" s="19"/>
      <c r="H568" s="19"/>
      <c r="J568" s="19"/>
      <c r="L568" s="19"/>
    </row>
    <row r="569" spans="1:12" s="10" customFormat="1" ht="19.5">
      <c r="A569" s="7"/>
      <c r="B569" s="8"/>
      <c r="C569" s="9"/>
      <c r="D569" s="7"/>
      <c r="F569" s="19"/>
      <c r="H569" s="19"/>
      <c r="J569" s="19"/>
      <c r="L569" s="19"/>
    </row>
    <row r="570" spans="1:12" s="10" customFormat="1" ht="19.5">
      <c r="A570" s="7"/>
      <c r="B570" s="8"/>
      <c r="C570" s="9"/>
      <c r="D570" s="7"/>
      <c r="F570" s="19"/>
      <c r="H570" s="19"/>
      <c r="J570" s="19"/>
      <c r="L570" s="19"/>
    </row>
    <row r="571" spans="1:12" s="10" customFormat="1" ht="19.5">
      <c r="A571" s="7"/>
      <c r="B571" s="8"/>
      <c r="C571" s="9"/>
      <c r="D571" s="7"/>
      <c r="F571" s="19"/>
      <c r="H571" s="19"/>
      <c r="J571" s="19"/>
      <c r="L571" s="19"/>
    </row>
    <row r="572" spans="1:12" s="10" customFormat="1" ht="19.5">
      <c r="A572" s="7"/>
      <c r="B572" s="8"/>
      <c r="C572" s="9"/>
      <c r="D572" s="7"/>
      <c r="F572" s="19"/>
      <c r="H572" s="19"/>
      <c r="J572" s="19"/>
      <c r="L572" s="19"/>
    </row>
    <row r="573" spans="1:12" s="10" customFormat="1" ht="19.5">
      <c r="A573" s="7"/>
      <c r="B573" s="8"/>
      <c r="C573" s="9"/>
      <c r="D573" s="7"/>
      <c r="F573" s="19"/>
      <c r="H573" s="19"/>
      <c r="J573" s="19"/>
      <c r="L573" s="19"/>
    </row>
    <row r="574" spans="1:12" s="10" customFormat="1" ht="19.5">
      <c r="A574" s="7"/>
      <c r="B574" s="8"/>
      <c r="C574" s="9"/>
      <c r="D574" s="7"/>
      <c r="F574" s="19"/>
      <c r="H574" s="19"/>
      <c r="J574" s="19"/>
      <c r="L574" s="19"/>
    </row>
    <row r="575" spans="1:12" s="10" customFormat="1" ht="19.5">
      <c r="A575" s="7"/>
      <c r="B575" s="8"/>
      <c r="C575" s="9"/>
      <c r="D575" s="7"/>
      <c r="F575" s="19"/>
      <c r="H575" s="19"/>
      <c r="J575" s="19"/>
      <c r="L575" s="19"/>
    </row>
    <row r="576" spans="1:12" s="10" customFormat="1" ht="19.5">
      <c r="A576" s="7"/>
      <c r="B576" s="8"/>
      <c r="C576" s="9"/>
      <c r="D576" s="7"/>
      <c r="F576" s="19"/>
      <c r="H576" s="19"/>
      <c r="J576" s="19"/>
      <c r="L576" s="19"/>
    </row>
    <row r="577" spans="1:12" s="10" customFormat="1" ht="19.5">
      <c r="A577" s="7"/>
      <c r="B577" s="8"/>
      <c r="C577" s="9"/>
      <c r="D577" s="7"/>
      <c r="F577" s="19"/>
      <c r="H577" s="19"/>
      <c r="J577" s="19"/>
      <c r="L577" s="19"/>
    </row>
    <row r="578" spans="1:12" s="10" customFormat="1" ht="19.5">
      <c r="A578" s="7"/>
      <c r="B578" s="8"/>
      <c r="C578" s="9"/>
      <c r="D578" s="7"/>
      <c r="F578" s="19"/>
      <c r="H578" s="19"/>
      <c r="J578" s="19"/>
      <c r="L578" s="19"/>
    </row>
    <row r="579" spans="1:12" s="10" customFormat="1" ht="19.5">
      <c r="A579" s="7"/>
      <c r="B579" s="8"/>
      <c r="C579" s="9"/>
      <c r="D579" s="7"/>
      <c r="F579" s="19"/>
      <c r="H579" s="19"/>
      <c r="J579" s="19"/>
      <c r="L579" s="19"/>
    </row>
    <row r="580" spans="1:12" s="10" customFormat="1" ht="19.5">
      <c r="A580" s="7"/>
      <c r="B580" s="8"/>
      <c r="C580" s="9"/>
      <c r="D580" s="7"/>
      <c r="F580" s="19"/>
      <c r="H580" s="19"/>
      <c r="J580" s="19"/>
      <c r="L580" s="19"/>
    </row>
    <row r="581" spans="1:12" s="10" customFormat="1" ht="19.5">
      <c r="A581" s="7"/>
      <c r="B581" s="8"/>
      <c r="C581" s="9"/>
      <c r="D581" s="7"/>
      <c r="F581" s="19"/>
      <c r="H581" s="19"/>
      <c r="J581" s="19"/>
      <c r="L581" s="19"/>
    </row>
    <row r="582" spans="1:12" s="10" customFormat="1" ht="19.5">
      <c r="A582" s="7"/>
      <c r="B582" s="8"/>
      <c r="C582" s="9"/>
      <c r="D582" s="7"/>
      <c r="F582" s="19"/>
      <c r="H582" s="19"/>
      <c r="J582" s="19"/>
      <c r="L582" s="19"/>
    </row>
    <row r="583" spans="1:12" s="10" customFormat="1" ht="19.5">
      <c r="A583" s="7"/>
      <c r="B583" s="8"/>
      <c r="C583" s="9"/>
      <c r="D583" s="7"/>
      <c r="F583" s="19"/>
      <c r="H583" s="19"/>
      <c r="J583" s="19"/>
      <c r="L583" s="19"/>
    </row>
    <row r="584" spans="1:12" s="10" customFormat="1" ht="19.5">
      <c r="A584" s="7"/>
      <c r="B584" s="8"/>
      <c r="C584" s="9"/>
      <c r="D584" s="7"/>
      <c r="F584" s="19"/>
      <c r="H584" s="19"/>
      <c r="J584" s="19"/>
      <c r="L584" s="19"/>
    </row>
    <row r="585" spans="1:12" s="10" customFormat="1" ht="19.5">
      <c r="A585" s="7"/>
      <c r="B585" s="8"/>
      <c r="C585" s="9"/>
      <c r="D585" s="7"/>
      <c r="F585" s="19"/>
      <c r="H585" s="19"/>
      <c r="J585" s="19"/>
      <c r="L585" s="19"/>
    </row>
    <row r="586" spans="1:12" s="10" customFormat="1" ht="19.5">
      <c r="A586" s="7"/>
      <c r="B586" s="8"/>
      <c r="C586" s="9"/>
      <c r="D586" s="7"/>
      <c r="F586" s="19"/>
      <c r="H586" s="19"/>
      <c r="J586" s="19"/>
      <c r="L586" s="19"/>
    </row>
    <row r="587" spans="1:12" s="10" customFormat="1" ht="19.5">
      <c r="A587" s="7"/>
      <c r="B587" s="8"/>
      <c r="C587" s="9"/>
      <c r="D587" s="7"/>
      <c r="F587" s="19"/>
      <c r="H587" s="19"/>
      <c r="J587" s="19"/>
      <c r="L587" s="19"/>
    </row>
    <row r="588" spans="1:12" s="10" customFormat="1" ht="19.5">
      <c r="A588" s="7"/>
      <c r="B588" s="8"/>
      <c r="C588" s="9"/>
      <c r="D588" s="7"/>
      <c r="F588" s="19"/>
      <c r="H588" s="19"/>
      <c r="J588" s="19"/>
      <c r="L588" s="19"/>
    </row>
    <row r="589" spans="1:12" s="10" customFormat="1" ht="19.5">
      <c r="A589" s="7"/>
      <c r="B589" s="8"/>
      <c r="C589" s="9"/>
      <c r="D589" s="7"/>
      <c r="F589" s="19"/>
      <c r="H589" s="19"/>
      <c r="J589" s="19"/>
      <c r="L589" s="19"/>
    </row>
    <row r="590" spans="1:12" s="10" customFormat="1" ht="19.5">
      <c r="A590" s="7"/>
      <c r="B590" s="8"/>
      <c r="C590" s="9"/>
      <c r="D590" s="7"/>
      <c r="F590" s="19"/>
      <c r="H590" s="19"/>
      <c r="J590" s="19"/>
      <c r="L590" s="19"/>
    </row>
    <row r="591" spans="1:12" s="10" customFormat="1" ht="19.5">
      <c r="A591" s="7"/>
      <c r="B591" s="8"/>
      <c r="C591" s="9"/>
      <c r="D591" s="7"/>
      <c r="F591" s="19"/>
      <c r="H591" s="19"/>
      <c r="J591" s="19"/>
      <c r="L591" s="19"/>
    </row>
    <row r="592" spans="1:12" s="10" customFormat="1" ht="19.5">
      <c r="A592" s="7"/>
      <c r="B592" s="8"/>
      <c r="C592" s="9"/>
      <c r="D592" s="7"/>
      <c r="F592" s="19"/>
      <c r="H592" s="19"/>
      <c r="J592" s="19"/>
      <c r="L592" s="19"/>
    </row>
    <row r="593" spans="1:12" s="10" customFormat="1" ht="19.5">
      <c r="A593" s="7"/>
      <c r="B593" s="8"/>
      <c r="C593" s="9"/>
      <c r="D593" s="7"/>
      <c r="F593" s="19"/>
      <c r="H593" s="19"/>
      <c r="J593" s="19"/>
      <c r="L593" s="19"/>
    </row>
    <row r="594" spans="1:12" s="10" customFormat="1" ht="19.5">
      <c r="A594" s="7"/>
      <c r="B594" s="8"/>
      <c r="C594" s="9"/>
      <c r="D594" s="7"/>
      <c r="F594" s="19"/>
      <c r="H594" s="19"/>
      <c r="J594" s="19"/>
      <c r="L594" s="19"/>
    </row>
    <row r="595" spans="1:12" s="10" customFormat="1" ht="19.5">
      <c r="A595" s="7"/>
      <c r="B595" s="8"/>
      <c r="C595" s="9"/>
      <c r="D595" s="7"/>
      <c r="F595" s="19"/>
      <c r="H595" s="19"/>
      <c r="J595" s="19"/>
      <c r="L595" s="19"/>
    </row>
    <row r="596" spans="1:12" s="10" customFormat="1" ht="19.5">
      <c r="A596" s="7"/>
      <c r="B596" s="8"/>
      <c r="C596" s="9"/>
      <c r="D596" s="7"/>
      <c r="F596" s="19"/>
      <c r="H596" s="19"/>
      <c r="J596" s="19"/>
      <c r="L596" s="19"/>
    </row>
    <row r="597" spans="1:12" s="10" customFormat="1" ht="19.5">
      <c r="A597" s="7"/>
      <c r="B597" s="8"/>
      <c r="C597" s="9"/>
      <c r="D597" s="7"/>
      <c r="F597" s="19"/>
      <c r="H597" s="19"/>
      <c r="J597" s="19"/>
      <c r="L597" s="19"/>
    </row>
    <row r="598" spans="1:12" s="10" customFormat="1" ht="19.5">
      <c r="A598" s="7"/>
      <c r="B598" s="8"/>
      <c r="C598" s="9"/>
      <c r="D598" s="7"/>
      <c r="F598" s="19"/>
      <c r="H598" s="19"/>
      <c r="J598" s="19"/>
      <c r="L598" s="19"/>
    </row>
    <row r="599" spans="1:12" s="10" customFormat="1" ht="19.5">
      <c r="A599" s="7"/>
      <c r="B599" s="8"/>
      <c r="C599" s="9"/>
      <c r="D599" s="7"/>
      <c r="F599" s="19"/>
      <c r="H599" s="19"/>
      <c r="J599" s="19"/>
      <c r="L599" s="19"/>
    </row>
    <row r="600" spans="1:12" s="10" customFormat="1" ht="19.5">
      <c r="A600" s="7"/>
      <c r="B600" s="8"/>
      <c r="C600" s="9"/>
      <c r="D600" s="7"/>
      <c r="F600" s="19"/>
      <c r="H600" s="19"/>
      <c r="J600" s="19"/>
      <c r="L600" s="19"/>
    </row>
    <row r="601" spans="1:12" s="10" customFormat="1" ht="19.5">
      <c r="A601" s="7"/>
      <c r="B601" s="8"/>
      <c r="C601" s="9"/>
      <c r="D601" s="7"/>
      <c r="F601" s="19"/>
      <c r="H601" s="19"/>
      <c r="J601" s="19"/>
      <c r="L601" s="19"/>
    </row>
    <row r="602" spans="1:12" s="10" customFormat="1" ht="19.5">
      <c r="A602" s="7"/>
      <c r="B602" s="8"/>
      <c r="C602" s="9"/>
      <c r="D602" s="7"/>
      <c r="F602" s="19"/>
      <c r="H602" s="19"/>
      <c r="J602" s="19"/>
      <c r="L602" s="19"/>
    </row>
    <row r="603" spans="1:12" s="10" customFormat="1" ht="19.5">
      <c r="A603" s="7"/>
      <c r="B603" s="8"/>
      <c r="C603" s="9"/>
      <c r="D603" s="7"/>
      <c r="F603" s="19"/>
      <c r="H603" s="19"/>
      <c r="J603" s="19"/>
      <c r="L603" s="19"/>
    </row>
    <row r="604" spans="1:12" s="10" customFormat="1" ht="19.5">
      <c r="A604" s="7"/>
      <c r="B604" s="8"/>
      <c r="C604" s="9"/>
      <c r="D604" s="7"/>
      <c r="F604" s="19"/>
      <c r="H604" s="19"/>
      <c r="J604" s="19"/>
      <c r="L604" s="19"/>
    </row>
    <row r="605" spans="1:12" s="10" customFormat="1" ht="19.5">
      <c r="A605" s="7"/>
      <c r="B605" s="8"/>
      <c r="C605" s="9"/>
      <c r="D605" s="7"/>
      <c r="F605" s="19"/>
      <c r="H605" s="19"/>
      <c r="J605" s="19"/>
      <c r="L605" s="19"/>
    </row>
    <row r="606" spans="1:12" s="10" customFormat="1" ht="19.5">
      <c r="A606" s="7"/>
      <c r="B606" s="8"/>
      <c r="C606" s="9"/>
      <c r="D606" s="7"/>
      <c r="F606" s="19"/>
      <c r="H606" s="19"/>
      <c r="J606" s="19"/>
      <c r="L606" s="19"/>
    </row>
    <row r="607" spans="1:12" s="10" customFormat="1" ht="19.5">
      <c r="A607" s="7"/>
      <c r="B607" s="8"/>
      <c r="C607" s="9"/>
      <c r="D607" s="7"/>
      <c r="F607" s="19"/>
      <c r="H607" s="19"/>
      <c r="J607" s="19"/>
      <c r="L607" s="19"/>
    </row>
    <row r="608" spans="1:12" s="10" customFormat="1" ht="19.5">
      <c r="A608" s="7"/>
      <c r="B608" s="8"/>
      <c r="C608" s="9"/>
      <c r="D608" s="7"/>
      <c r="F608" s="19"/>
      <c r="H608" s="19"/>
      <c r="J608" s="19"/>
      <c r="L608" s="19"/>
    </row>
    <row r="609" spans="1:12" s="10" customFormat="1" ht="19.5">
      <c r="A609" s="7"/>
      <c r="B609" s="8"/>
      <c r="C609" s="9"/>
      <c r="D609" s="7"/>
      <c r="F609" s="19"/>
      <c r="H609" s="19"/>
      <c r="J609" s="19"/>
      <c r="L609" s="19"/>
    </row>
    <row r="610" spans="1:12" s="10" customFormat="1" ht="19.5">
      <c r="A610" s="7"/>
      <c r="B610" s="8"/>
      <c r="C610" s="9"/>
      <c r="D610" s="7"/>
      <c r="F610" s="19"/>
      <c r="H610" s="19"/>
      <c r="J610" s="19"/>
      <c r="L610" s="19"/>
    </row>
    <row r="611" spans="1:12" s="10" customFormat="1" ht="19.5">
      <c r="A611" s="7"/>
      <c r="B611" s="8"/>
      <c r="C611" s="9"/>
      <c r="D611" s="7"/>
      <c r="F611" s="19"/>
      <c r="H611" s="19"/>
      <c r="J611" s="19"/>
      <c r="L611" s="19"/>
    </row>
    <row r="612" spans="1:12" s="10" customFormat="1" ht="19.5">
      <c r="A612" s="7"/>
      <c r="B612" s="8"/>
      <c r="C612" s="9"/>
      <c r="D612" s="7"/>
      <c r="F612" s="19"/>
      <c r="H612" s="19"/>
      <c r="J612" s="19"/>
      <c r="L612" s="19"/>
    </row>
    <row r="613" spans="1:12" s="10" customFormat="1" ht="19.5">
      <c r="A613" s="7"/>
      <c r="B613" s="8"/>
      <c r="C613" s="9"/>
      <c r="D613" s="7"/>
      <c r="F613" s="19"/>
      <c r="H613" s="19"/>
      <c r="J613" s="19"/>
      <c r="L613" s="19"/>
    </row>
    <row r="614" spans="1:12" s="10" customFormat="1" ht="19.5">
      <c r="A614" s="7"/>
      <c r="B614" s="8"/>
      <c r="C614" s="9"/>
      <c r="D614" s="7"/>
      <c r="F614" s="19"/>
      <c r="H614" s="19"/>
      <c r="J614" s="19"/>
      <c r="L614" s="19"/>
    </row>
    <row r="615" spans="1:12" s="10" customFormat="1" ht="19.5">
      <c r="A615" s="7"/>
      <c r="B615" s="8"/>
      <c r="C615" s="9"/>
      <c r="D615" s="7"/>
      <c r="F615" s="19"/>
      <c r="H615" s="19"/>
      <c r="J615" s="19"/>
      <c r="L615" s="19"/>
    </row>
    <row r="616" spans="1:12" s="10" customFormat="1" ht="19.5">
      <c r="A616" s="7"/>
      <c r="B616" s="8"/>
      <c r="C616" s="9"/>
      <c r="D616" s="7"/>
      <c r="F616" s="19"/>
      <c r="H616" s="19"/>
      <c r="J616" s="19"/>
      <c r="L616" s="19"/>
    </row>
    <row r="617" spans="1:12" s="10" customFormat="1" ht="19.5">
      <c r="A617" s="7"/>
      <c r="B617" s="8"/>
      <c r="C617" s="9"/>
      <c r="D617" s="7"/>
      <c r="F617" s="19"/>
      <c r="H617" s="19"/>
      <c r="J617" s="19"/>
      <c r="L617" s="19"/>
    </row>
    <row r="618" spans="1:12" s="10" customFormat="1" ht="19.5">
      <c r="A618" s="7"/>
      <c r="B618" s="8"/>
      <c r="C618" s="9"/>
      <c r="D618" s="7"/>
      <c r="F618" s="19"/>
      <c r="H618" s="19"/>
      <c r="J618" s="19"/>
      <c r="L618" s="19"/>
    </row>
    <row r="619" spans="1:12" s="10" customFormat="1" ht="19.5">
      <c r="A619" s="7"/>
      <c r="B619" s="8"/>
      <c r="C619" s="9"/>
      <c r="D619" s="7"/>
      <c r="F619" s="19"/>
      <c r="H619" s="19"/>
      <c r="J619" s="19"/>
      <c r="L619" s="19"/>
    </row>
    <row r="620" spans="1:12" s="10" customFormat="1" ht="19.5">
      <c r="A620" s="7"/>
      <c r="B620" s="8"/>
      <c r="C620" s="9"/>
      <c r="D620" s="7"/>
      <c r="F620" s="19"/>
      <c r="H620" s="19"/>
      <c r="J620" s="19"/>
      <c r="L620" s="19"/>
    </row>
    <row r="621" spans="1:12" s="10" customFormat="1" ht="19.5">
      <c r="A621" s="7"/>
      <c r="B621" s="8"/>
      <c r="C621" s="9"/>
      <c r="D621" s="7"/>
      <c r="F621" s="19"/>
      <c r="H621" s="19"/>
      <c r="J621" s="19"/>
      <c r="L621" s="19"/>
    </row>
    <row r="622" spans="1:12" s="10" customFormat="1" ht="19.5">
      <c r="A622" s="7"/>
      <c r="B622" s="8"/>
      <c r="C622" s="9"/>
      <c r="D622" s="7"/>
      <c r="F622" s="19"/>
      <c r="H622" s="19"/>
      <c r="J622" s="19"/>
      <c r="L622" s="19"/>
    </row>
    <row r="623" spans="1:12" s="10" customFormat="1" ht="19.5">
      <c r="A623" s="7"/>
      <c r="B623" s="8"/>
      <c r="C623" s="9"/>
      <c r="D623" s="7"/>
      <c r="F623" s="19"/>
      <c r="H623" s="19"/>
      <c r="J623" s="19"/>
      <c r="L623" s="19"/>
    </row>
    <row r="624" spans="1:12" s="10" customFormat="1" ht="19.5">
      <c r="A624" s="7"/>
      <c r="B624" s="8"/>
      <c r="C624" s="9"/>
      <c r="D624" s="7"/>
      <c r="F624" s="19"/>
      <c r="H624" s="19"/>
      <c r="J624" s="19"/>
      <c r="L624" s="19"/>
    </row>
    <row r="625" spans="1:12" s="10" customFormat="1" ht="19.5">
      <c r="A625" s="7"/>
      <c r="B625" s="8"/>
      <c r="C625" s="9"/>
      <c r="D625" s="7"/>
      <c r="F625" s="19"/>
      <c r="H625" s="19"/>
      <c r="J625" s="19"/>
      <c r="L625" s="19"/>
    </row>
    <row r="626" spans="1:12" s="10" customFormat="1" ht="19.5">
      <c r="A626" s="7"/>
      <c r="B626" s="8"/>
      <c r="C626" s="9"/>
      <c r="D626" s="7"/>
      <c r="F626" s="19"/>
      <c r="H626" s="19"/>
      <c r="J626" s="19"/>
      <c r="L626" s="19"/>
    </row>
    <row r="627" spans="1:12" s="10" customFormat="1" ht="19.5">
      <c r="A627" s="7"/>
      <c r="B627" s="8"/>
      <c r="C627" s="9"/>
      <c r="D627" s="7"/>
      <c r="F627" s="19"/>
      <c r="H627" s="19"/>
      <c r="J627" s="19"/>
      <c r="L627" s="19"/>
    </row>
    <row r="628" spans="1:12" s="10" customFormat="1" ht="19.5">
      <c r="A628" s="7"/>
      <c r="B628" s="8"/>
      <c r="C628" s="9"/>
      <c r="D628" s="7"/>
      <c r="F628" s="19"/>
      <c r="H628" s="19"/>
      <c r="J628" s="19"/>
      <c r="L628" s="19"/>
    </row>
    <row r="629" spans="1:12" s="10" customFormat="1" ht="19.5">
      <c r="A629" s="7"/>
      <c r="B629" s="8"/>
      <c r="C629" s="9"/>
      <c r="D629" s="7"/>
      <c r="F629" s="19"/>
      <c r="H629" s="19"/>
      <c r="J629" s="19"/>
      <c r="L629" s="19"/>
    </row>
    <row r="630" spans="1:12" s="10" customFormat="1" ht="19.5">
      <c r="A630" s="7"/>
      <c r="B630" s="8"/>
      <c r="C630" s="9"/>
      <c r="D630" s="7"/>
      <c r="F630" s="19"/>
      <c r="H630" s="19"/>
      <c r="J630" s="19"/>
      <c r="L630" s="19"/>
    </row>
    <row r="631" spans="1:12" s="10" customFormat="1" ht="19.5">
      <c r="A631" s="7"/>
      <c r="B631" s="8"/>
      <c r="C631" s="9"/>
      <c r="D631" s="7"/>
      <c r="F631" s="19"/>
      <c r="H631" s="19"/>
      <c r="J631" s="19"/>
      <c r="L631" s="19"/>
    </row>
    <row r="632" spans="1:12" s="10" customFormat="1" ht="19.5">
      <c r="A632" s="7"/>
      <c r="B632" s="8"/>
      <c r="C632" s="9"/>
      <c r="D632" s="7"/>
      <c r="F632" s="19"/>
      <c r="H632" s="19"/>
      <c r="J632" s="19"/>
      <c r="L632" s="19"/>
    </row>
    <row r="633" spans="1:12" s="10" customFormat="1" ht="19.5">
      <c r="A633" s="7"/>
      <c r="B633" s="8"/>
      <c r="C633" s="9"/>
      <c r="D633" s="7"/>
      <c r="F633" s="19"/>
      <c r="H633" s="19"/>
      <c r="J633" s="19"/>
      <c r="L633" s="19"/>
    </row>
    <row r="634" spans="1:12" s="10" customFormat="1" ht="19.5">
      <c r="A634" s="7"/>
      <c r="B634" s="8"/>
      <c r="C634" s="9"/>
      <c r="D634" s="7"/>
      <c r="F634" s="19"/>
      <c r="H634" s="19"/>
      <c r="J634" s="19"/>
      <c r="L634" s="19"/>
    </row>
    <row r="635" spans="1:12" s="10" customFormat="1" ht="19.5">
      <c r="A635" s="7"/>
      <c r="B635" s="8"/>
      <c r="C635" s="9"/>
      <c r="D635" s="7"/>
      <c r="F635" s="19"/>
      <c r="H635" s="19"/>
      <c r="J635" s="19"/>
      <c r="L635" s="19"/>
    </row>
    <row r="636" spans="1:12" s="10" customFormat="1" ht="19.5">
      <c r="A636" s="7"/>
      <c r="B636" s="8"/>
      <c r="C636" s="9"/>
      <c r="D636" s="7"/>
      <c r="F636" s="19"/>
      <c r="H636" s="19"/>
      <c r="J636" s="19"/>
      <c r="L636" s="19"/>
    </row>
    <row r="637" spans="1:12" s="10" customFormat="1" ht="19.5">
      <c r="A637" s="7"/>
      <c r="B637" s="8"/>
      <c r="C637" s="9"/>
      <c r="D637" s="7"/>
      <c r="F637" s="19"/>
      <c r="H637" s="19"/>
      <c r="J637" s="19"/>
      <c r="L637" s="19"/>
    </row>
    <row r="638" spans="1:12" s="10" customFormat="1" ht="19.5">
      <c r="A638" s="7"/>
      <c r="B638" s="8"/>
      <c r="C638" s="9"/>
      <c r="D638" s="7"/>
      <c r="F638" s="19"/>
      <c r="H638" s="19"/>
      <c r="J638" s="19"/>
      <c r="L638" s="19"/>
    </row>
    <row r="639" spans="1:12" s="10" customFormat="1" ht="19.5">
      <c r="A639" s="7"/>
      <c r="B639" s="8"/>
      <c r="C639" s="9"/>
      <c r="D639" s="7"/>
      <c r="F639" s="19"/>
      <c r="H639" s="19"/>
      <c r="J639" s="19"/>
      <c r="L639" s="19"/>
    </row>
    <row r="640" spans="1:12" s="10" customFormat="1" ht="19.5">
      <c r="A640" s="7"/>
      <c r="B640" s="8"/>
      <c r="C640" s="9"/>
      <c r="D640" s="7"/>
      <c r="F640" s="19"/>
      <c r="H640" s="19"/>
      <c r="J640" s="19"/>
      <c r="L640" s="19"/>
    </row>
    <row r="641" spans="1:12" s="10" customFormat="1" ht="19.5">
      <c r="A641" s="7"/>
      <c r="B641" s="8"/>
      <c r="C641" s="9"/>
      <c r="D641" s="7"/>
      <c r="F641" s="19"/>
      <c r="H641" s="19"/>
      <c r="J641" s="19"/>
      <c r="L641" s="19"/>
    </row>
    <row r="642" spans="1:12" s="10" customFormat="1" ht="19.5">
      <c r="A642" s="7"/>
      <c r="B642" s="8"/>
      <c r="C642" s="9"/>
      <c r="D642" s="7"/>
      <c r="F642" s="19"/>
      <c r="H642" s="19"/>
      <c r="J642" s="19"/>
      <c r="L642" s="19"/>
    </row>
    <row r="643" spans="1:12" s="10" customFormat="1" ht="19.5">
      <c r="A643" s="7"/>
      <c r="B643" s="8"/>
      <c r="C643" s="9"/>
      <c r="D643" s="7"/>
      <c r="F643" s="19"/>
      <c r="H643" s="19"/>
      <c r="J643" s="19"/>
      <c r="L643" s="19"/>
    </row>
    <row r="644" spans="1:12" s="10" customFormat="1" ht="19.5">
      <c r="A644" s="7"/>
      <c r="B644" s="8"/>
      <c r="C644" s="9"/>
      <c r="D644" s="7"/>
      <c r="F644" s="19"/>
      <c r="H644" s="19"/>
      <c r="J644" s="19"/>
      <c r="L644" s="19"/>
    </row>
    <row r="645" spans="1:12" s="10" customFormat="1" ht="19.5">
      <c r="A645" s="7"/>
      <c r="B645" s="8"/>
      <c r="C645" s="9"/>
      <c r="D645" s="7"/>
      <c r="F645" s="19"/>
      <c r="H645" s="19"/>
      <c r="J645" s="19"/>
      <c r="L645" s="19"/>
    </row>
    <row r="646" spans="1:12" s="10" customFormat="1" ht="19.5">
      <c r="A646" s="7"/>
      <c r="B646" s="8"/>
      <c r="C646" s="9"/>
      <c r="D646" s="7"/>
      <c r="F646" s="19"/>
      <c r="H646" s="19"/>
      <c r="J646" s="19"/>
      <c r="L646" s="19"/>
    </row>
    <row r="647" spans="1:12" s="10" customFormat="1" ht="19.5">
      <c r="A647" s="7"/>
      <c r="B647" s="8"/>
      <c r="C647" s="9"/>
      <c r="D647" s="7"/>
      <c r="F647" s="19"/>
      <c r="H647" s="19"/>
      <c r="J647" s="19"/>
      <c r="L647" s="19"/>
    </row>
    <row r="648" spans="1:12" s="10" customFormat="1" ht="19.5">
      <c r="A648" s="7"/>
      <c r="B648" s="8"/>
      <c r="C648" s="9"/>
      <c r="D648" s="7"/>
      <c r="F648" s="19"/>
      <c r="H648" s="19"/>
      <c r="J648" s="19"/>
      <c r="L648" s="19"/>
    </row>
    <row r="649" spans="1:12" s="10" customFormat="1" ht="19.5">
      <c r="A649" s="7"/>
      <c r="B649" s="8"/>
      <c r="C649" s="9"/>
      <c r="D649" s="7"/>
      <c r="F649" s="19"/>
      <c r="H649" s="19"/>
      <c r="J649" s="19"/>
      <c r="L649" s="19"/>
    </row>
    <row r="650" spans="1:12" s="10" customFormat="1" ht="19.5">
      <c r="A650" s="7"/>
      <c r="B650" s="8"/>
      <c r="C650" s="9"/>
      <c r="D650" s="7"/>
      <c r="F650" s="19"/>
      <c r="H650" s="19"/>
      <c r="J650" s="19"/>
      <c r="L650" s="19"/>
    </row>
    <row r="651" spans="1:12" s="10" customFormat="1" ht="19.5">
      <c r="A651" s="7"/>
      <c r="B651" s="8"/>
      <c r="C651" s="9"/>
      <c r="D651" s="7"/>
      <c r="F651" s="19"/>
      <c r="H651" s="19"/>
      <c r="J651" s="19"/>
      <c r="L651" s="19"/>
    </row>
    <row r="652" spans="1:12" s="10" customFormat="1" ht="19.5">
      <c r="A652" s="7"/>
      <c r="B652" s="8"/>
      <c r="C652" s="9"/>
      <c r="D652" s="7"/>
      <c r="F652" s="19"/>
      <c r="H652" s="19"/>
      <c r="J652" s="19"/>
      <c r="L652" s="19"/>
    </row>
    <row r="653" spans="1:12" s="10" customFormat="1" ht="19.5">
      <c r="A653" s="7"/>
      <c r="B653" s="8"/>
      <c r="C653" s="9"/>
      <c r="D653" s="7"/>
      <c r="F653" s="19"/>
      <c r="H653" s="19"/>
      <c r="J653" s="19"/>
      <c r="L653" s="19"/>
    </row>
    <row r="654" spans="1:12" s="10" customFormat="1" ht="19.5">
      <c r="A654" s="7"/>
      <c r="B654" s="8"/>
      <c r="C654" s="9"/>
      <c r="D654" s="7"/>
      <c r="F654" s="19"/>
      <c r="H654" s="19"/>
      <c r="J654" s="19"/>
      <c r="L654" s="19"/>
    </row>
    <row r="655" spans="1:12" s="10" customFormat="1" ht="19.5">
      <c r="A655" s="7"/>
      <c r="B655" s="8"/>
      <c r="C655" s="9"/>
      <c r="D655" s="7"/>
      <c r="F655" s="19"/>
      <c r="H655" s="19"/>
      <c r="J655" s="19"/>
      <c r="L655" s="19"/>
    </row>
    <row r="656" spans="1:12" s="10" customFormat="1" ht="19.5">
      <c r="A656" s="7"/>
      <c r="B656" s="8"/>
      <c r="C656" s="9"/>
      <c r="D656" s="7"/>
      <c r="F656" s="19"/>
      <c r="H656" s="19"/>
      <c r="J656" s="19"/>
      <c r="L656" s="19"/>
    </row>
    <row r="657" spans="1:12" s="10" customFormat="1" ht="19.5">
      <c r="A657" s="7"/>
      <c r="B657" s="8"/>
      <c r="C657" s="9"/>
      <c r="D657" s="7"/>
      <c r="F657" s="19"/>
      <c r="H657" s="19"/>
      <c r="J657" s="19"/>
      <c r="L657" s="19"/>
    </row>
    <row r="658" spans="1:12" s="10" customFormat="1" ht="19.5">
      <c r="A658" s="7"/>
      <c r="B658" s="8"/>
      <c r="C658" s="9"/>
      <c r="D658" s="7"/>
      <c r="F658" s="19"/>
      <c r="H658" s="19"/>
      <c r="J658" s="19"/>
      <c r="L658" s="19"/>
    </row>
    <row r="659" spans="1:12" s="10" customFormat="1" ht="19.5">
      <c r="A659" s="7"/>
      <c r="B659" s="8"/>
      <c r="C659" s="9"/>
      <c r="D659" s="7"/>
      <c r="F659" s="19"/>
      <c r="H659" s="19"/>
      <c r="J659" s="19"/>
      <c r="L659" s="19"/>
    </row>
    <row r="660" spans="1:12" s="10" customFormat="1" ht="19.5">
      <c r="A660" s="7"/>
      <c r="B660" s="8"/>
      <c r="C660" s="9"/>
      <c r="D660" s="7"/>
      <c r="F660" s="19"/>
      <c r="H660" s="19"/>
      <c r="J660" s="19"/>
      <c r="L660" s="19"/>
    </row>
    <row r="661" spans="1:12" s="10" customFormat="1" ht="19.5">
      <c r="A661" s="7"/>
      <c r="B661" s="8"/>
      <c r="C661" s="9"/>
      <c r="D661" s="7"/>
      <c r="F661" s="19"/>
      <c r="H661" s="19"/>
      <c r="J661" s="19"/>
      <c r="L661" s="19"/>
    </row>
    <row r="662" spans="1:12" s="10" customFormat="1" ht="19.5">
      <c r="A662" s="7"/>
      <c r="B662" s="8"/>
      <c r="C662" s="9"/>
      <c r="D662" s="7"/>
      <c r="F662" s="19"/>
      <c r="H662" s="19"/>
      <c r="J662" s="19"/>
      <c r="L662" s="19"/>
    </row>
    <row r="663" spans="1:12" s="10" customFormat="1" ht="19.5">
      <c r="A663" s="7"/>
      <c r="B663" s="8"/>
      <c r="C663" s="9"/>
      <c r="D663" s="7"/>
      <c r="F663" s="19"/>
      <c r="H663" s="19"/>
      <c r="J663" s="19"/>
      <c r="L663" s="19"/>
    </row>
    <row r="664" spans="1:12" s="10" customFormat="1" ht="19.5">
      <c r="A664" s="7"/>
      <c r="B664" s="8"/>
      <c r="C664" s="9"/>
      <c r="D664" s="7"/>
      <c r="F664" s="19"/>
      <c r="H664" s="19"/>
      <c r="J664" s="19"/>
      <c r="L664" s="19"/>
    </row>
    <row r="665" spans="1:12" s="10" customFormat="1" ht="19.5">
      <c r="A665" s="7"/>
      <c r="B665" s="8"/>
      <c r="C665" s="9"/>
      <c r="D665" s="7"/>
      <c r="F665" s="19"/>
      <c r="H665" s="19"/>
      <c r="J665" s="19"/>
      <c r="L665" s="19"/>
    </row>
    <row r="666" spans="1:12" s="10" customFormat="1" ht="19.5">
      <c r="A666" s="7"/>
      <c r="B666" s="8"/>
      <c r="C666" s="9"/>
      <c r="D666" s="7"/>
      <c r="F666" s="19"/>
      <c r="H666" s="19"/>
      <c r="J666" s="19"/>
      <c r="L666" s="19"/>
    </row>
    <row r="667" spans="1:12" s="10" customFormat="1" ht="19.5">
      <c r="A667" s="7"/>
      <c r="B667" s="8"/>
      <c r="C667" s="9"/>
      <c r="D667" s="7"/>
      <c r="F667" s="19"/>
      <c r="H667" s="19"/>
      <c r="J667" s="19"/>
      <c r="L667" s="19"/>
    </row>
    <row r="668" spans="1:12" s="10" customFormat="1" ht="19.5">
      <c r="A668" s="7"/>
      <c r="B668" s="8"/>
      <c r="C668" s="9"/>
      <c r="D668" s="7"/>
      <c r="F668" s="19"/>
      <c r="H668" s="19"/>
      <c r="J668" s="19"/>
      <c r="L668" s="19"/>
    </row>
    <row r="669" spans="1:12" s="10" customFormat="1" ht="19.5">
      <c r="A669" s="7"/>
      <c r="B669" s="8"/>
      <c r="C669" s="9"/>
      <c r="D669" s="7"/>
      <c r="F669" s="19"/>
      <c r="H669" s="19"/>
      <c r="J669" s="19"/>
      <c r="L669" s="19"/>
    </row>
    <row r="670" spans="1:12" s="10" customFormat="1" ht="19.5">
      <c r="A670" s="7"/>
      <c r="B670" s="8"/>
      <c r="C670" s="9"/>
      <c r="D670" s="7"/>
      <c r="F670" s="19"/>
      <c r="H670" s="19"/>
      <c r="J670" s="19"/>
      <c r="L670" s="19"/>
    </row>
    <row r="671" spans="1:12" s="10" customFormat="1" ht="19.5">
      <c r="A671" s="7"/>
      <c r="B671" s="8"/>
      <c r="C671" s="9"/>
      <c r="D671" s="7"/>
      <c r="F671" s="19"/>
      <c r="H671" s="19"/>
      <c r="J671" s="19"/>
      <c r="L671" s="19"/>
    </row>
    <row r="672" spans="1:12" s="10" customFormat="1" ht="19.5">
      <c r="A672" s="7"/>
      <c r="B672" s="8"/>
      <c r="C672" s="9"/>
      <c r="D672" s="7"/>
      <c r="F672" s="19"/>
      <c r="H672" s="19"/>
      <c r="J672" s="19"/>
      <c r="L672" s="19"/>
    </row>
    <row r="673" spans="1:12" s="10" customFormat="1" ht="19.5">
      <c r="A673" s="7"/>
      <c r="B673" s="8"/>
      <c r="C673" s="9"/>
      <c r="D673" s="7"/>
      <c r="F673" s="19"/>
      <c r="H673" s="19"/>
      <c r="J673" s="19"/>
      <c r="L673" s="19"/>
    </row>
    <row r="674" spans="1:12" s="10" customFormat="1" ht="19.5">
      <c r="A674" s="7"/>
      <c r="B674" s="8"/>
      <c r="C674" s="9"/>
      <c r="D674" s="7"/>
      <c r="F674" s="19"/>
      <c r="H674" s="19"/>
      <c r="J674" s="19"/>
      <c r="L674" s="19"/>
    </row>
    <row r="675" spans="1:12" s="10" customFormat="1" ht="19.5">
      <c r="A675" s="7"/>
      <c r="B675" s="8"/>
      <c r="C675" s="9"/>
      <c r="D675" s="7"/>
      <c r="F675" s="19"/>
      <c r="H675" s="19"/>
      <c r="J675" s="19"/>
      <c r="L675" s="19"/>
    </row>
    <row r="676" spans="1:12" s="10" customFormat="1" ht="19.5">
      <c r="A676" s="7"/>
      <c r="B676" s="8"/>
      <c r="C676" s="9"/>
      <c r="D676" s="7"/>
      <c r="F676" s="19"/>
      <c r="H676" s="19"/>
      <c r="J676" s="19"/>
      <c r="L676" s="19"/>
    </row>
    <row r="677" spans="1:12" s="10" customFormat="1" ht="19.5">
      <c r="A677" s="7"/>
      <c r="B677" s="8"/>
      <c r="C677" s="9"/>
      <c r="D677" s="7"/>
      <c r="F677" s="19"/>
      <c r="H677" s="19"/>
      <c r="J677" s="19"/>
      <c r="L677" s="19"/>
    </row>
    <row r="678" spans="1:12" s="10" customFormat="1" ht="19.5">
      <c r="A678" s="7"/>
      <c r="B678" s="8"/>
      <c r="C678" s="9"/>
      <c r="D678" s="7"/>
      <c r="F678" s="19"/>
      <c r="H678" s="19"/>
      <c r="J678" s="19"/>
      <c r="L678" s="19"/>
    </row>
    <row r="679" spans="1:12" s="10" customFormat="1" ht="19.5">
      <c r="A679" s="7"/>
      <c r="B679" s="8"/>
      <c r="C679" s="9"/>
      <c r="D679" s="7"/>
      <c r="F679" s="19"/>
      <c r="H679" s="19"/>
      <c r="J679" s="19"/>
      <c r="L679" s="19"/>
    </row>
    <row r="680" spans="1:12" s="10" customFormat="1" ht="19.5">
      <c r="A680" s="7"/>
      <c r="B680" s="8"/>
      <c r="C680" s="9"/>
      <c r="D680" s="7"/>
      <c r="F680" s="19"/>
      <c r="H680" s="19"/>
      <c r="J680" s="19"/>
      <c r="L680" s="19"/>
    </row>
    <row r="681" spans="1:12" s="10" customFormat="1" ht="19.5">
      <c r="A681" s="7"/>
      <c r="B681" s="8"/>
      <c r="C681" s="9"/>
      <c r="D681" s="7"/>
      <c r="F681" s="19"/>
      <c r="H681" s="19"/>
      <c r="J681" s="19"/>
      <c r="L681" s="19"/>
    </row>
    <row r="682" spans="1:12" s="10" customFormat="1" ht="19.5">
      <c r="A682" s="7"/>
      <c r="B682" s="8"/>
      <c r="C682" s="9"/>
      <c r="D682" s="7"/>
      <c r="F682" s="19"/>
      <c r="H682" s="19"/>
      <c r="J682" s="19"/>
      <c r="L682" s="19"/>
    </row>
    <row r="683" spans="1:12" s="10" customFormat="1" ht="19.5">
      <c r="A683" s="7"/>
      <c r="B683" s="8"/>
      <c r="C683" s="9"/>
      <c r="D683" s="7"/>
      <c r="F683" s="19"/>
      <c r="H683" s="19"/>
      <c r="J683" s="19"/>
      <c r="L683" s="19"/>
    </row>
    <row r="684" spans="1:12" s="10" customFormat="1" ht="19.5">
      <c r="A684" s="7"/>
      <c r="B684" s="8"/>
      <c r="C684" s="9"/>
      <c r="D684" s="7"/>
      <c r="F684" s="19"/>
      <c r="H684" s="19"/>
      <c r="J684" s="19"/>
      <c r="L684" s="19"/>
    </row>
    <row r="685" spans="1:12" s="10" customFormat="1" ht="19.5">
      <c r="A685" s="7"/>
      <c r="B685" s="8"/>
      <c r="C685" s="9"/>
      <c r="D685" s="7"/>
      <c r="F685" s="19"/>
      <c r="H685" s="19"/>
      <c r="J685" s="19"/>
      <c r="L685" s="19"/>
    </row>
    <row r="686" spans="1:12" s="10" customFormat="1" ht="19.5">
      <c r="A686" s="7"/>
      <c r="B686" s="8"/>
      <c r="C686" s="9"/>
      <c r="D686" s="7"/>
      <c r="F686" s="19"/>
      <c r="H686" s="19"/>
      <c r="J686" s="19"/>
      <c r="L686" s="19"/>
    </row>
    <row r="687" spans="1:12" s="10" customFormat="1" ht="19.5">
      <c r="A687" s="7"/>
      <c r="B687" s="8"/>
      <c r="C687" s="9"/>
      <c r="D687" s="7"/>
      <c r="F687" s="19"/>
      <c r="H687" s="19"/>
      <c r="J687" s="19"/>
      <c r="L687" s="19"/>
    </row>
    <row r="688" spans="1:12" s="10" customFormat="1" ht="19.5">
      <c r="A688" s="7"/>
      <c r="B688" s="8"/>
      <c r="C688" s="9"/>
      <c r="D688" s="7"/>
      <c r="F688" s="19"/>
      <c r="H688" s="19"/>
      <c r="J688" s="19"/>
      <c r="L688" s="19"/>
    </row>
    <row r="689" spans="1:12" s="10" customFormat="1" ht="19.5">
      <c r="A689" s="7"/>
      <c r="B689" s="8"/>
      <c r="C689" s="9"/>
      <c r="D689" s="7"/>
      <c r="F689" s="19"/>
      <c r="H689" s="19"/>
      <c r="J689" s="19"/>
      <c r="L689" s="19"/>
    </row>
    <row r="690" spans="1:12" s="10" customFormat="1" ht="19.5">
      <c r="A690" s="7"/>
      <c r="B690" s="8"/>
      <c r="C690" s="9"/>
      <c r="D690" s="7"/>
      <c r="F690" s="19"/>
      <c r="H690" s="19"/>
      <c r="J690" s="19"/>
      <c r="L690" s="19"/>
    </row>
    <row r="691" spans="1:12" s="10" customFormat="1" ht="19.5">
      <c r="A691" s="7"/>
      <c r="B691" s="8"/>
      <c r="C691" s="9"/>
      <c r="D691" s="7"/>
      <c r="F691" s="19"/>
      <c r="H691" s="19"/>
      <c r="J691" s="19"/>
      <c r="L691" s="19"/>
    </row>
    <row r="692" spans="1:12" s="10" customFormat="1" ht="19.5">
      <c r="A692" s="7"/>
      <c r="B692" s="8"/>
      <c r="C692" s="9"/>
      <c r="D692" s="7"/>
      <c r="F692" s="19"/>
      <c r="H692" s="19"/>
      <c r="J692" s="19"/>
      <c r="L692" s="19"/>
    </row>
    <row r="693" spans="1:12" s="10" customFormat="1" ht="19.5">
      <c r="A693" s="7"/>
      <c r="B693" s="8"/>
      <c r="C693" s="9"/>
      <c r="D693" s="7"/>
      <c r="F693" s="19"/>
      <c r="H693" s="19"/>
      <c r="J693" s="19"/>
      <c r="L693" s="19"/>
    </row>
    <row r="694" spans="1:12" s="10" customFormat="1" ht="19.5">
      <c r="A694" s="7"/>
      <c r="B694" s="8"/>
      <c r="C694" s="9"/>
      <c r="D694" s="7"/>
      <c r="F694" s="19"/>
      <c r="H694" s="19"/>
      <c r="J694" s="19"/>
      <c r="L694" s="19"/>
    </row>
    <row r="695" spans="1:12" s="10" customFormat="1" ht="19.5">
      <c r="A695" s="7"/>
      <c r="B695" s="8"/>
      <c r="C695" s="9"/>
      <c r="D695" s="7"/>
      <c r="F695" s="19"/>
      <c r="H695" s="19"/>
      <c r="J695" s="19"/>
      <c r="L695" s="19"/>
    </row>
    <row r="696" spans="1:12" s="10" customFormat="1" ht="19.5">
      <c r="A696" s="7"/>
      <c r="B696" s="8"/>
      <c r="C696" s="9"/>
      <c r="D696" s="7"/>
      <c r="F696" s="19"/>
      <c r="H696" s="19"/>
      <c r="J696" s="19"/>
      <c r="L696" s="19"/>
    </row>
    <row r="697" spans="1:12" s="10" customFormat="1" ht="19.5">
      <c r="A697" s="7"/>
      <c r="B697" s="8"/>
      <c r="C697" s="9"/>
      <c r="D697" s="7"/>
      <c r="F697" s="19"/>
      <c r="H697" s="19"/>
      <c r="J697" s="19"/>
      <c r="L697" s="19"/>
    </row>
    <row r="698" spans="1:12" s="10" customFormat="1" ht="19.5">
      <c r="A698" s="7"/>
      <c r="B698" s="8"/>
      <c r="C698" s="9"/>
      <c r="D698" s="7"/>
      <c r="F698" s="19"/>
      <c r="H698" s="19"/>
      <c r="J698" s="19"/>
      <c r="L698" s="19"/>
    </row>
    <row r="699" spans="1:12" s="10" customFormat="1" ht="19.5">
      <c r="A699" s="7"/>
      <c r="B699" s="8"/>
      <c r="C699" s="9"/>
      <c r="D699" s="7"/>
      <c r="F699" s="19"/>
      <c r="H699" s="19"/>
      <c r="J699" s="19"/>
      <c r="L699" s="19"/>
    </row>
    <row r="700" spans="1:12" s="10" customFormat="1" ht="19.5">
      <c r="A700" s="7"/>
      <c r="B700" s="8"/>
      <c r="C700" s="9"/>
      <c r="D700" s="7"/>
      <c r="F700" s="19"/>
      <c r="H700" s="19"/>
      <c r="J700" s="19"/>
      <c r="L700" s="19"/>
    </row>
    <row r="701" spans="1:12" s="10" customFormat="1" ht="19.5">
      <c r="A701" s="7"/>
      <c r="B701" s="8"/>
      <c r="C701" s="9"/>
      <c r="D701" s="7"/>
      <c r="F701" s="19"/>
      <c r="H701" s="19"/>
      <c r="J701" s="19"/>
      <c r="L701" s="19"/>
    </row>
    <row r="702" spans="1:12" s="10" customFormat="1" ht="19.5">
      <c r="A702" s="7"/>
      <c r="B702" s="8"/>
      <c r="C702" s="9"/>
      <c r="D702" s="7"/>
      <c r="F702" s="19"/>
      <c r="H702" s="19"/>
      <c r="J702" s="19"/>
      <c r="L702" s="19"/>
    </row>
    <row r="703" spans="1:12" s="10" customFormat="1" ht="19.5">
      <c r="A703" s="7"/>
      <c r="B703" s="8"/>
      <c r="C703" s="9"/>
      <c r="D703" s="7"/>
      <c r="F703" s="19"/>
      <c r="H703" s="19"/>
      <c r="J703" s="19"/>
      <c r="L703" s="19"/>
    </row>
    <row r="704" spans="1:12" s="10" customFormat="1" ht="19.5">
      <c r="A704" s="7"/>
      <c r="B704" s="8"/>
      <c r="C704" s="9"/>
      <c r="D704" s="7"/>
      <c r="F704" s="19"/>
      <c r="H704" s="19"/>
      <c r="J704" s="19"/>
      <c r="L704" s="19"/>
    </row>
    <row r="705" spans="1:12" s="10" customFormat="1" ht="19.5">
      <c r="A705" s="7"/>
      <c r="B705" s="8"/>
      <c r="C705" s="9"/>
      <c r="D705" s="7"/>
      <c r="F705" s="19"/>
      <c r="H705" s="19"/>
      <c r="J705" s="19"/>
      <c r="L705" s="19"/>
    </row>
    <row r="706" spans="1:12" s="10" customFormat="1" ht="19.5">
      <c r="A706" s="7"/>
      <c r="B706" s="8"/>
      <c r="C706" s="9"/>
      <c r="D706" s="7"/>
      <c r="F706" s="19"/>
      <c r="H706" s="19"/>
      <c r="J706" s="19"/>
      <c r="L706" s="19"/>
    </row>
    <row r="707" spans="1:12" s="10" customFormat="1" ht="19.5">
      <c r="A707" s="7"/>
      <c r="B707" s="8"/>
      <c r="C707" s="9"/>
      <c r="D707" s="7"/>
      <c r="F707" s="19"/>
      <c r="H707" s="19"/>
      <c r="J707" s="19"/>
      <c r="L707" s="19"/>
    </row>
    <row r="708" spans="1:12" s="10" customFormat="1" ht="19.5">
      <c r="A708" s="7"/>
      <c r="B708" s="8"/>
      <c r="C708" s="9"/>
      <c r="D708" s="7"/>
      <c r="F708" s="19"/>
      <c r="H708" s="19"/>
      <c r="J708" s="19"/>
      <c r="L708" s="19"/>
    </row>
    <row r="709" spans="1:12" s="10" customFormat="1" ht="19.5">
      <c r="A709" s="7"/>
      <c r="B709" s="8"/>
      <c r="C709" s="9"/>
      <c r="D709" s="7"/>
      <c r="F709" s="19"/>
      <c r="H709" s="19"/>
      <c r="J709" s="19"/>
      <c r="L709" s="19"/>
    </row>
    <row r="710" spans="1:12" s="10" customFormat="1" ht="19.5">
      <c r="A710" s="7"/>
      <c r="B710" s="8"/>
      <c r="C710" s="9"/>
      <c r="D710" s="7"/>
      <c r="F710" s="19"/>
      <c r="H710" s="19"/>
      <c r="J710" s="19"/>
      <c r="L710" s="19"/>
    </row>
    <row r="711" spans="1:12" s="10" customFormat="1" ht="19.5">
      <c r="A711" s="7"/>
      <c r="B711" s="8"/>
      <c r="C711" s="9"/>
      <c r="D711" s="7"/>
      <c r="F711" s="19"/>
      <c r="H711" s="19"/>
      <c r="J711" s="19"/>
      <c r="L711" s="19"/>
    </row>
    <row r="712" spans="1:12" s="10" customFormat="1" ht="19.5">
      <c r="A712" s="7"/>
      <c r="B712" s="8"/>
      <c r="C712" s="9"/>
      <c r="D712" s="7"/>
      <c r="F712" s="19"/>
      <c r="H712" s="19"/>
      <c r="J712" s="19"/>
      <c r="L712" s="19"/>
    </row>
    <row r="713" spans="1:12" s="10" customFormat="1" ht="19.5">
      <c r="A713" s="7"/>
      <c r="B713" s="8"/>
      <c r="C713" s="9"/>
      <c r="D713" s="7"/>
      <c r="F713" s="19"/>
      <c r="H713" s="19"/>
      <c r="J713" s="19"/>
      <c r="L713" s="19"/>
    </row>
    <row r="714" spans="1:12" s="10" customFormat="1" ht="19.5">
      <c r="A714" s="7"/>
      <c r="B714" s="8"/>
      <c r="C714" s="9"/>
      <c r="D714" s="7"/>
      <c r="F714" s="19"/>
      <c r="H714" s="19"/>
      <c r="J714" s="19"/>
      <c r="L714" s="19"/>
    </row>
    <row r="715" spans="1:12" s="10" customFormat="1" ht="19.5">
      <c r="A715" s="7"/>
      <c r="B715" s="8"/>
      <c r="C715" s="9"/>
      <c r="D715" s="7"/>
      <c r="F715" s="19"/>
      <c r="H715" s="19"/>
      <c r="J715" s="19"/>
      <c r="L715" s="19"/>
    </row>
    <row r="716" spans="1:12" s="10" customFormat="1" ht="19.5">
      <c r="A716" s="7"/>
      <c r="B716" s="8"/>
      <c r="C716" s="9"/>
      <c r="D716" s="7"/>
      <c r="F716" s="19"/>
      <c r="H716" s="19"/>
      <c r="J716" s="19"/>
      <c r="L716" s="19"/>
    </row>
    <row r="717" spans="1:12" s="10" customFormat="1" ht="19.5">
      <c r="A717" s="7"/>
      <c r="B717" s="8"/>
      <c r="C717" s="9"/>
      <c r="D717" s="7"/>
      <c r="F717" s="19"/>
      <c r="H717" s="19"/>
      <c r="J717" s="19"/>
      <c r="L717" s="19"/>
    </row>
    <row r="718" spans="1:12" s="10" customFormat="1" ht="19.5">
      <c r="A718" s="7"/>
      <c r="B718" s="8"/>
      <c r="C718" s="9"/>
      <c r="D718" s="7"/>
      <c r="F718" s="19"/>
      <c r="H718" s="19"/>
      <c r="J718" s="19"/>
      <c r="L718" s="19"/>
    </row>
    <row r="719" spans="1:12" s="10" customFormat="1" ht="19.5">
      <c r="A719" s="7"/>
      <c r="B719" s="8"/>
      <c r="C719" s="9"/>
      <c r="D719" s="7"/>
      <c r="F719" s="19"/>
      <c r="H719" s="19"/>
      <c r="J719" s="19"/>
      <c r="L719" s="19"/>
    </row>
    <row r="720" spans="1:12" s="10" customFormat="1" ht="19.5">
      <c r="A720" s="7"/>
      <c r="B720" s="8"/>
      <c r="C720" s="9"/>
      <c r="D720" s="7"/>
      <c r="F720" s="19"/>
      <c r="H720" s="19"/>
      <c r="J720" s="19"/>
      <c r="L720" s="19"/>
    </row>
    <row r="721" spans="1:12" s="10" customFormat="1" ht="19.5">
      <c r="A721" s="7"/>
      <c r="B721" s="8"/>
      <c r="C721" s="9"/>
      <c r="D721" s="7"/>
      <c r="F721" s="19"/>
      <c r="H721" s="19"/>
      <c r="J721" s="19"/>
      <c r="L721" s="19"/>
    </row>
    <row r="722" spans="1:12" s="10" customFormat="1" ht="19.5">
      <c r="A722" s="7"/>
      <c r="B722" s="8"/>
      <c r="C722" s="9"/>
      <c r="D722" s="7"/>
      <c r="F722" s="19"/>
      <c r="H722" s="19"/>
      <c r="J722" s="19"/>
      <c r="L722" s="19"/>
    </row>
    <row r="723" spans="1:12" s="10" customFormat="1" ht="19.5">
      <c r="A723" s="7"/>
      <c r="B723" s="8"/>
      <c r="C723" s="9"/>
      <c r="D723" s="7"/>
      <c r="F723" s="19"/>
      <c r="H723" s="19"/>
      <c r="J723" s="19"/>
      <c r="L723" s="19"/>
    </row>
    <row r="724" spans="1:12" s="10" customFormat="1" ht="19.5">
      <c r="A724" s="7"/>
      <c r="B724" s="8"/>
      <c r="C724" s="9"/>
      <c r="D724" s="7"/>
      <c r="F724" s="19"/>
      <c r="H724" s="19"/>
      <c r="J724" s="19"/>
      <c r="L724" s="19"/>
    </row>
    <row r="725" spans="1:12" s="10" customFormat="1" ht="19.5">
      <c r="A725" s="7"/>
      <c r="B725" s="8"/>
      <c r="C725" s="9"/>
      <c r="D725" s="7"/>
      <c r="F725" s="19"/>
      <c r="H725" s="19"/>
      <c r="J725" s="19"/>
      <c r="L725" s="19"/>
    </row>
    <row r="726" spans="1:12" s="10" customFormat="1" ht="19.5">
      <c r="A726" s="7"/>
      <c r="B726" s="8"/>
      <c r="C726" s="9"/>
      <c r="D726" s="7"/>
      <c r="F726" s="19"/>
      <c r="H726" s="19"/>
      <c r="J726" s="19"/>
      <c r="L726" s="19"/>
    </row>
    <row r="727" spans="1:12" s="10" customFormat="1" ht="19.5">
      <c r="A727" s="7"/>
      <c r="B727" s="8"/>
      <c r="C727" s="9"/>
      <c r="D727" s="7"/>
      <c r="F727" s="19"/>
      <c r="H727" s="19"/>
      <c r="J727" s="19"/>
      <c r="L727" s="19"/>
    </row>
    <row r="728" spans="1:12" s="10" customFormat="1" ht="19.5">
      <c r="A728" s="7"/>
      <c r="B728" s="8"/>
      <c r="C728" s="9"/>
      <c r="D728" s="7"/>
      <c r="F728" s="19"/>
      <c r="H728" s="19"/>
      <c r="J728" s="19"/>
      <c r="L728" s="19"/>
    </row>
    <row r="729" spans="1:12" s="10" customFormat="1" ht="19.5">
      <c r="A729" s="7"/>
      <c r="B729" s="8"/>
      <c r="C729" s="9"/>
      <c r="D729" s="7"/>
      <c r="F729" s="19"/>
      <c r="H729" s="19"/>
      <c r="J729" s="19"/>
      <c r="L729" s="19"/>
    </row>
    <row r="730" spans="1:12" s="10" customFormat="1" ht="19.5">
      <c r="A730" s="7"/>
      <c r="B730" s="8"/>
      <c r="C730" s="9"/>
      <c r="D730" s="7"/>
      <c r="F730" s="19"/>
      <c r="H730" s="19"/>
      <c r="J730" s="19"/>
      <c r="L730" s="19"/>
    </row>
    <row r="731" spans="1:12" s="10" customFormat="1" ht="19.5">
      <c r="A731" s="7"/>
      <c r="B731" s="8"/>
      <c r="C731" s="9"/>
      <c r="D731" s="7"/>
      <c r="F731" s="19"/>
      <c r="H731" s="19"/>
      <c r="J731" s="19"/>
      <c r="L731" s="19"/>
    </row>
    <row r="732" spans="1:12" s="10" customFormat="1" ht="19.5">
      <c r="A732" s="7"/>
      <c r="B732" s="8"/>
      <c r="C732" s="9"/>
      <c r="D732" s="7"/>
      <c r="F732" s="19"/>
      <c r="H732" s="19"/>
      <c r="J732" s="19"/>
      <c r="L732" s="19"/>
    </row>
    <row r="733" spans="1:12" s="10" customFormat="1" ht="19.5">
      <c r="A733" s="7"/>
      <c r="B733" s="8"/>
      <c r="C733" s="9"/>
      <c r="D733" s="7"/>
      <c r="F733" s="19"/>
      <c r="H733" s="19"/>
      <c r="J733" s="19"/>
      <c r="L733" s="19"/>
    </row>
    <row r="734" spans="1:12" s="10" customFormat="1" ht="19.5">
      <c r="A734" s="7"/>
      <c r="B734" s="8"/>
      <c r="C734" s="9"/>
      <c r="D734" s="7"/>
      <c r="F734" s="19"/>
      <c r="H734" s="19"/>
      <c r="J734" s="19"/>
      <c r="L734" s="19"/>
    </row>
    <row r="735" spans="1:12" s="10" customFormat="1" ht="19.5">
      <c r="A735" s="7"/>
      <c r="B735" s="8"/>
      <c r="C735" s="9"/>
      <c r="D735" s="7"/>
      <c r="F735" s="19"/>
      <c r="H735" s="19"/>
      <c r="J735" s="19"/>
      <c r="L735" s="19"/>
    </row>
    <row r="736" spans="1:12" s="10" customFormat="1" ht="19.5">
      <c r="A736" s="7"/>
      <c r="B736" s="8"/>
      <c r="C736" s="9"/>
      <c r="D736" s="7"/>
      <c r="F736" s="19"/>
      <c r="H736" s="19"/>
      <c r="J736" s="19"/>
      <c r="L736" s="19"/>
    </row>
    <row r="737" spans="1:12" s="10" customFormat="1" ht="19.5">
      <c r="A737" s="7"/>
      <c r="B737" s="8"/>
      <c r="C737" s="9"/>
      <c r="D737" s="7"/>
      <c r="F737" s="19"/>
      <c r="H737" s="19"/>
      <c r="J737" s="19"/>
      <c r="L737" s="19"/>
    </row>
    <row r="738" spans="1:12" s="10" customFormat="1" ht="19.5">
      <c r="A738" s="7"/>
      <c r="B738" s="8"/>
      <c r="C738" s="9"/>
      <c r="D738" s="7"/>
      <c r="F738" s="19"/>
      <c r="H738" s="19"/>
      <c r="J738" s="19"/>
      <c r="L738" s="19"/>
    </row>
    <row r="739" spans="1:12" s="10" customFormat="1" ht="19.5">
      <c r="A739" s="7"/>
      <c r="B739" s="8"/>
      <c r="C739" s="9"/>
      <c r="D739" s="7"/>
      <c r="F739" s="19"/>
      <c r="H739" s="19"/>
      <c r="J739" s="19"/>
      <c r="L739" s="19"/>
    </row>
    <row r="740" spans="1:12" s="10" customFormat="1" ht="19.5">
      <c r="A740" s="7"/>
      <c r="B740" s="8"/>
      <c r="C740" s="9"/>
      <c r="D740" s="7"/>
      <c r="F740" s="19"/>
      <c r="H740" s="19"/>
      <c r="J740" s="19"/>
      <c r="L740" s="19"/>
    </row>
    <row r="741" spans="1:12" s="10" customFormat="1" ht="19.5">
      <c r="A741" s="7"/>
      <c r="B741" s="8"/>
      <c r="C741" s="9"/>
      <c r="D741" s="7"/>
      <c r="F741" s="19"/>
      <c r="H741" s="19"/>
      <c r="J741" s="19"/>
      <c r="L741" s="19"/>
    </row>
    <row r="742" spans="1:12" s="10" customFormat="1" ht="19.5">
      <c r="A742" s="7"/>
      <c r="B742" s="8"/>
      <c r="C742" s="9"/>
      <c r="D742" s="7"/>
      <c r="F742" s="19"/>
      <c r="H742" s="19"/>
      <c r="J742" s="19"/>
      <c r="L742" s="19"/>
    </row>
    <row r="743" spans="1:12" s="10" customFormat="1" ht="19.5">
      <c r="A743" s="7"/>
      <c r="B743" s="8"/>
      <c r="C743" s="9"/>
      <c r="D743" s="7"/>
      <c r="F743" s="19"/>
      <c r="H743" s="19"/>
      <c r="J743" s="19"/>
      <c r="L743" s="19"/>
    </row>
    <row r="744" spans="1:12" s="10" customFormat="1" ht="19.5">
      <c r="A744" s="7"/>
      <c r="B744" s="8"/>
      <c r="C744" s="9"/>
      <c r="D744" s="7"/>
      <c r="F744" s="19"/>
      <c r="H744" s="19"/>
      <c r="J744" s="19"/>
      <c r="L744" s="19"/>
    </row>
    <row r="745" spans="1:12" s="10" customFormat="1" ht="19.5">
      <c r="A745" s="7"/>
      <c r="B745" s="8"/>
      <c r="C745" s="9"/>
      <c r="D745" s="7"/>
      <c r="F745" s="19"/>
      <c r="H745" s="19"/>
      <c r="J745" s="19"/>
      <c r="L745" s="19"/>
    </row>
    <row r="746" spans="1:12" s="10" customFormat="1" ht="19.5">
      <c r="A746" s="7"/>
      <c r="B746" s="8"/>
      <c r="C746" s="9"/>
      <c r="D746" s="7"/>
      <c r="F746" s="19"/>
      <c r="H746" s="19"/>
      <c r="J746" s="19"/>
      <c r="L746" s="19"/>
    </row>
    <row r="747" spans="1:12" s="10" customFormat="1" ht="19.5">
      <c r="A747" s="7"/>
      <c r="B747" s="8"/>
      <c r="C747" s="9"/>
      <c r="D747" s="7"/>
      <c r="F747" s="19"/>
      <c r="H747" s="19"/>
      <c r="J747" s="19"/>
      <c r="L747" s="19"/>
    </row>
    <row r="748" spans="1:12" s="10" customFormat="1" ht="19.5">
      <c r="A748" s="7"/>
      <c r="B748" s="8"/>
      <c r="C748" s="9"/>
      <c r="D748" s="7"/>
      <c r="F748" s="19"/>
      <c r="H748" s="19"/>
      <c r="J748" s="19"/>
      <c r="L748" s="19"/>
    </row>
    <row r="749" spans="1:12" s="10" customFormat="1" ht="19.5">
      <c r="A749" s="7"/>
      <c r="B749" s="8"/>
      <c r="C749" s="9"/>
      <c r="D749" s="7"/>
      <c r="F749" s="19"/>
      <c r="H749" s="19"/>
      <c r="J749" s="19"/>
      <c r="L749" s="19"/>
    </row>
    <row r="750" spans="1:12" s="10" customFormat="1" ht="19.5">
      <c r="A750" s="7"/>
      <c r="B750" s="8"/>
      <c r="C750" s="9"/>
      <c r="D750" s="7"/>
      <c r="F750" s="19"/>
      <c r="H750" s="19"/>
      <c r="J750" s="19"/>
      <c r="L750" s="19"/>
    </row>
    <row r="751" spans="1:12" s="10" customFormat="1" ht="19.5">
      <c r="A751" s="7"/>
      <c r="B751" s="8"/>
      <c r="C751" s="9"/>
      <c r="D751" s="7"/>
      <c r="F751" s="19"/>
      <c r="H751" s="19"/>
      <c r="J751" s="19"/>
      <c r="L751" s="19"/>
    </row>
    <row r="752" spans="1:12" s="10" customFormat="1" ht="19.5">
      <c r="A752" s="7"/>
      <c r="B752" s="8"/>
      <c r="C752" s="9"/>
      <c r="D752" s="7"/>
      <c r="F752" s="19"/>
      <c r="H752" s="19"/>
      <c r="J752" s="19"/>
      <c r="L752" s="19"/>
    </row>
    <row r="753" spans="1:12" s="10" customFormat="1" ht="19.5">
      <c r="A753" s="7"/>
      <c r="B753" s="8"/>
      <c r="C753" s="9"/>
      <c r="D753" s="7"/>
      <c r="F753" s="19"/>
      <c r="H753" s="19"/>
      <c r="J753" s="19"/>
      <c r="L753" s="19"/>
    </row>
    <row r="754" spans="1:12" s="10" customFormat="1" ht="19.5">
      <c r="A754" s="7"/>
      <c r="B754" s="8"/>
      <c r="C754" s="9"/>
      <c r="D754" s="7"/>
      <c r="F754" s="19"/>
      <c r="H754" s="19"/>
      <c r="J754" s="19"/>
      <c r="L754" s="19"/>
    </row>
    <row r="755" spans="1:12" s="10" customFormat="1" ht="19.5">
      <c r="A755" s="7"/>
      <c r="B755" s="8"/>
      <c r="C755" s="9"/>
      <c r="D755" s="7"/>
      <c r="F755" s="19"/>
      <c r="H755" s="19"/>
      <c r="J755" s="19"/>
      <c r="L755" s="19"/>
    </row>
    <row r="756" spans="1:12" s="10" customFormat="1" ht="19.5">
      <c r="A756" s="7"/>
      <c r="B756" s="8"/>
      <c r="C756" s="9"/>
      <c r="D756" s="7"/>
      <c r="F756" s="19"/>
      <c r="H756" s="19"/>
      <c r="J756" s="19"/>
      <c r="L756" s="19"/>
    </row>
    <row r="757" spans="1:12" s="10" customFormat="1" ht="19.5">
      <c r="A757" s="7"/>
      <c r="B757" s="8"/>
      <c r="C757" s="9"/>
      <c r="D757" s="7"/>
      <c r="F757" s="19"/>
      <c r="H757" s="19"/>
      <c r="J757" s="19"/>
      <c r="L757" s="19"/>
    </row>
    <row r="758" spans="1:12" s="10" customFormat="1" ht="19.5">
      <c r="A758" s="7"/>
      <c r="B758" s="8"/>
      <c r="C758" s="9"/>
      <c r="D758" s="7"/>
      <c r="F758" s="19"/>
      <c r="H758" s="19"/>
      <c r="J758" s="19"/>
      <c r="L758" s="19"/>
    </row>
    <row r="759" spans="1:12" s="10" customFormat="1" ht="19.5">
      <c r="A759" s="7"/>
      <c r="B759" s="8"/>
      <c r="C759" s="9"/>
      <c r="D759" s="7"/>
      <c r="F759" s="19"/>
      <c r="H759" s="19"/>
      <c r="J759" s="19"/>
      <c r="L759" s="19"/>
    </row>
    <row r="760" spans="1:12" s="10" customFormat="1" ht="19.5">
      <c r="A760" s="7"/>
      <c r="B760" s="8"/>
      <c r="C760" s="9"/>
      <c r="D760" s="7"/>
      <c r="F760" s="19"/>
      <c r="H760" s="19"/>
      <c r="J760" s="19"/>
      <c r="L760" s="19"/>
    </row>
    <row r="761" spans="1:12" s="10" customFormat="1" ht="19.5">
      <c r="A761" s="7"/>
      <c r="B761" s="8"/>
      <c r="C761" s="9"/>
      <c r="D761" s="7"/>
      <c r="F761" s="19"/>
      <c r="H761" s="19"/>
      <c r="J761" s="19"/>
      <c r="L761" s="19"/>
    </row>
    <row r="762" spans="1:12" s="10" customFormat="1" ht="19.5">
      <c r="A762" s="7"/>
      <c r="B762" s="8"/>
      <c r="C762" s="9"/>
      <c r="D762" s="7"/>
      <c r="F762" s="19"/>
      <c r="H762" s="19"/>
      <c r="J762" s="19"/>
      <c r="L762" s="19"/>
    </row>
    <row r="763" spans="1:12" s="10" customFormat="1" ht="19.5">
      <c r="A763" s="7"/>
      <c r="B763" s="8"/>
      <c r="C763" s="9"/>
      <c r="D763" s="7"/>
      <c r="F763" s="19"/>
      <c r="H763" s="19"/>
      <c r="J763" s="19"/>
      <c r="L763" s="19"/>
    </row>
    <row r="764" spans="1:12" s="10" customFormat="1" ht="19.5">
      <c r="A764" s="7"/>
      <c r="B764" s="8"/>
      <c r="C764" s="9"/>
      <c r="D764" s="7"/>
      <c r="F764" s="19"/>
      <c r="H764" s="19"/>
      <c r="J764" s="19"/>
      <c r="L764" s="19"/>
    </row>
    <row r="765" spans="1:12" s="10" customFormat="1" ht="19.5">
      <c r="A765" s="7"/>
      <c r="B765" s="8"/>
      <c r="C765" s="9"/>
      <c r="D765" s="7"/>
      <c r="F765" s="19"/>
      <c r="H765" s="19"/>
      <c r="J765" s="19"/>
      <c r="L765" s="19"/>
    </row>
    <row r="766" spans="1:12" s="10" customFormat="1" ht="19.5">
      <c r="A766" s="7"/>
      <c r="B766" s="8"/>
      <c r="C766" s="9"/>
      <c r="D766" s="7"/>
      <c r="F766" s="19"/>
      <c r="H766" s="19"/>
      <c r="J766" s="19"/>
      <c r="L766" s="19"/>
    </row>
    <row r="767" spans="1:12" s="10" customFormat="1" ht="19.5">
      <c r="A767" s="7"/>
      <c r="B767" s="8"/>
      <c r="C767" s="9"/>
      <c r="D767" s="7"/>
      <c r="F767" s="19"/>
      <c r="H767" s="19"/>
      <c r="J767" s="19"/>
      <c r="L767" s="19"/>
    </row>
    <row r="768" spans="1:12" s="10" customFormat="1" ht="19.5">
      <c r="A768" s="7"/>
      <c r="B768" s="8"/>
      <c r="C768" s="9"/>
      <c r="D768" s="7"/>
      <c r="F768" s="19"/>
      <c r="H768" s="19"/>
      <c r="J768" s="19"/>
      <c r="L768" s="19"/>
    </row>
    <row r="769" spans="1:12" s="10" customFormat="1" ht="19.5">
      <c r="A769" s="7"/>
      <c r="B769" s="8"/>
      <c r="C769" s="9"/>
      <c r="D769" s="7"/>
      <c r="F769" s="19"/>
      <c r="H769" s="19"/>
      <c r="J769" s="19"/>
      <c r="L769" s="19"/>
    </row>
    <row r="770" spans="1:12" s="10" customFormat="1" ht="19.5">
      <c r="A770" s="7"/>
      <c r="B770" s="8"/>
      <c r="C770" s="9"/>
      <c r="D770" s="7"/>
      <c r="F770" s="19"/>
      <c r="H770" s="19"/>
      <c r="J770" s="19"/>
      <c r="L770" s="19"/>
    </row>
    <row r="771" spans="1:12" s="10" customFormat="1" ht="19.5">
      <c r="A771" s="7"/>
      <c r="B771" s="8"/>
      <c r="C771" s="9"/>
      <c r="D771" s="7"/>
      <c r="F771" s="19"/>
      <c r="H771" s="19"/>
      <c r="J771" s="19"/>
      <c r="L771" s="19"/>
    </row>
    <row r="772" spans="1:12" s="10" customFormat="1" ht="19.5">
      <c r="A772" s="7"/>
      <c r="B772" s="8"/>
      <c r="C772" s="9"/>
      <c r="D772" s="7"/>
      <c r="F772" s="19"/>
      <c r="H772" s="19"/>
      <c r="J772" s="19"/>
      <c r="L772" s="19"/>
    </row>
    <row r="773" spans="1:12" s="10" customFormat="1" ht="19.5">
      <c r="A773" s="7"/>
      <c r="B773" s="8"/>
      <c r="C773" s="9"/>
      <c r="D773" s="7"/>
      <c r="F773" s="19"/>
      <c r="H773" s="19"/>
      <c r="J773" s="19"/>
      <c r="L773" s="19"/>
    </row>
    <row r="774" spans="1:12" s="10" customFormat="1" ht="19.5">
      <c r="A774" s="7"/>
      <c r="B774" s="8"/>
      <c r="C774" s="9"/>
      <c r="D774" s="7"/>
      <c r="F774" s="19"/>
      <c r="H774" s="19"/>
      <c r="J774" s="19"/>
      <c r="L774" s="19"/>
    </row>
    <row r="775" spans="1:12" s="10" customFormat="1" ht="19.5">
      <c r="A775" s="7"/>
      <c r="B775" s="8"/>
      <c r="C775" s="9"/>
      <c r="D775" s="7"/>
      <c r="F775" s="19"/>
      <c r="H775" s="19"/>
      <c r="J775" s="19"/>
      <c r="L775" s="19"/>
    </row>
    <row r="776" spans="1:12" s="10" customFormat="1" ht="19.5">
      <c r="A776" s="7"/>
      <c r="B776" s="8"/>
      <c r="C776" s="9"/>
      <c r="D776" s="7"/>
      <c r="F776" s="19"/>
      <c r="H776" s="19"/>
      <c r="J776" s="19"/>
      <c r="L776" s="19"/>
    </row>
    <row r="777" spans="1:12" s="10" customFormat="1" ht="19.5">
      <c r="A777" s="7"/>
      <c r="B777" s="8"/>
      <c r="C777" s="9"/>
      <c r="D777" s="7"/>
      <c r="F777" s="19"/>
      <c r="H777" s="19"/>
      <c r="J777" s="19"/>
      <c r="L777" s="19"/>
    </row>
    <row r="778" spans="1:12" s="10" customFormat="1" ht="19.5">
      <c r="A778" s="7"/>
      <c r="B778" s="8"/>
      <c r="C778" s="9"/>
      <c r="D778" s="7"/>
      <c r="F778" s="19"/>
      <c r="H778" s="19"/>
      <c r="J778" s="19"/>
      <c r="L778" s="19"/>
    </row>
    <row r="779" spans="1:12" s="10" customFormat="1" ht="19.5">
      <c r="A779" s="7"/>
      <c r="B779" s="8"/>
      <c r="C779" s="9"/>
      <c r="D779" s="7"/>
      <c r="F779" s="19"/>
      <c r="H779" s="19"/>
      <c r="J779" s="19"/>
      <c r="L779" s="19"/>
    </row>
    <row r="780" spans="1:12" s="10" customFormat="1" ht="19.5">
      <c r="A780" s="7"/>
      <c r="B780" s="8"/>
      <c r="C780" s="9"/>
      <c r="D780" s="7"/>
      <c r="F780" s="19"/>
      <c r="H780" s="19"/>
      <c r="J780" s="19"/>
      <c r="L780" s="19"/>
    </row>
    <row r="781" spans="1:12" s="10" customFormat="1" ht="19.5">
      <c r="A781" s="7"/>
      <c r="B781" s="8"/>
      <c r="C781" s="9"/>
      <c r="D781" s="7"/>
      <c r="F781" s="19"/>
      <c r="H781" s="19"/>
      <c r="J781" s="19"/>
      <c r="L781" s="19"/>
    </row>
    <row r="782" spans="1:12" s="10" customFormat="1" ht="19.5">
      <c r="A782" s="7"/>
      <c r="B782" s="8"/>
      <c r="C782" s="9"/>
      <c r="D782" s="7"/>
      <c r="F782" s="19"/>
      <c r="H782" s="19"/>
      <c r="J782" s="19"/>
      <c r="L782" s="19"/>
    </row>
    <row r="783" spans="1:12" s="10" customFormat="1" ht="19.5">
      <c r="A783" s="7"/>
      <c r="B783" s="8"/>
      <c r="C783" s="9"/>
      <c r="D783" s="7"/>
      <c r="F783" s="19"/>
      <c r="H783" s="19"/>
      <c r="J783" s="19"/>
      <c r="L783" s="19"/>
    </row>
    <row r="784" spans="1:12" s="10" customFormat="1" ht="19.5">
      <c r="A784" s="7"/>
      <c r="B784" s="8"/>
      <c r="C784" s="9"/>
      <c r="D784" s="7"/>
      <c r="F784" s="19"/>
      <c r="H784" s="19"/>
      <c r="J784" s="19"/>
      <c r="L784" s="19"/>
    </row>
    <row r="785" spans="1:12" s="10" customFormat="1" ht="19.5">
      <c r="A785" s="7"/>
      <c r="B785" s="8"/>
      <c r="C785" s="9"/>
      <c r="D785" s="7"/>
      <c r="F785" s="19"/>
      <c r="H785" s="19"/>
      <c r="J785" s="19"/>
      <c r="L785" s="19"/>
    </row>
    <row r="786" spans="1:12" s="10" customFormat="1" ht="19.5">
      <c r="A786" s="7"/>
      <c r="B786" s="8"/>
      <c r="C786" s="9"/>
      <c r="D786" s="7"/>
      <c r="F786" s="19"/>
      <c r="H786" s="19"/>
      <c r="J786" s="19"/>
      <c r="L786" s="19"/>
    </row>
    <row r="787" spans="1:12" s="10" customFormat="1" ht="19.5">
      <c r="A787" s="7"/>
      <c r="B787" s="8"/>
      <c r="C787" s="9"/>
      <c r="D787" s="7"/>
      <c r="F787" s="19"/>
      <c r="H787" s="19"/>
      <c r="J787" s="19"/>
      <c r="L787" s="19"/>
    </row>
    <row r="788" spans="1:12" s="10" customFormat="1" ht="19.5">
      <c r="A788" s="7"/>
      <c r="B788" s="8"/>
      <c r="C788" s="9"/>
      <c r="D788" s="7"/>
      <c r="F788" s="19"/>
      <c r="H788" s="19"/>
      <c r="J788" s="19"/>
      <c r="L788" s="19"/>
    </row>
    <row r="789" spans="1:12" s="10" customFormat="1" ht="19.5">
      <c r="A789" s="7"/>
      <c r="B789" s="8"/>
      <c r="C789" s="9"/>
      <c r="D789" s="7"/>
      <c r="F789" s="19"/>
      <c r="H789" s="19"/>
      <c r="J789" s="19"/>
      <c r="L789" s="19"/>
    </row>
    <row r="790" spans="1:12" s="10" customFormat="1" ht="19.5">
      <c r="A790" s="7"/>
      <c r="B790" s="8"/>
      <c r="C790" s="9"/>
      <c r="D790" s="7"/>
      <c r="F790" s="19"/>
      <c r="H790" s="19"/>
      <c r="J790" s="19"/>
      <c r="L790" s="19"/>
    </row>
    <row r="791" spans="1:12" s="10" customFormat="1" ht="19.5">
      <c r="A791" s="7"/>
      <c r="B791" s="8"/>
      <c r="C791" s="9"/>
      <c r="D791" s="7"/>
      <c r="F791" s="19"/>
      <c r="H791" s="19"/>
      <c r="J791" s="19"/>
      <c r="L791" s="19"/>
    </row>
    <row r="792" spans="1:12" s="10" customFormat="1" ht="19.5">
      <c r="A792" s="7"/>
      <c r="B792" s="8"/>
      <c r="C792" s="9"/>
      <c r="D792" s="7"/>
      <c r="F792" s="19"/>
      <c r="H792" s="19"/>
      <c r="J792" s="19"/>
      <c r="L792" s="19"/>
    </row>
    <row r="793" spans="1:12">
      <c r="E793" s="10"/>
      <c r="F793" s="19"/>
      <c r="G793" s="10"/>
      <c r="H793" s="19"/>
      <c r="I793" s="10"/>
      <c r="J793" s="19"/>
      <c r="K793" s="10"/>
      <c r="L793" s="19"/>
    </row>
    <row r="794" spans="1:12">
      <c r="E794" s="10"/>
      <c r="F794" s="19"/>
      <c r="G794" s="10"/>
      <c r="H794" s="19"/>
      <c r="I794" s="10"/>
      <c r="J794" s="19"/>
      <c r="K794" s="10"/>
      <c r="L794" s="19"/>
    </row>
    <row r="795" spans="1:12">
      <c r="E795" s="10"/>
      <c r="F795" s="19"/>
      <c r="G795" s="10"/>
      <c r="H795" s="19"/>
      <c r="I795" s="10"/>
      <c r="J795" s="19"/>
      <c r="K795" s="10"/>
      <c r="L795" s="19"/>
    </row>
  </sheetData>
  <mergeCells count="44">
    <mergeCell ref="E79:L79"/>
    <mergeCell ref="E115:L115"/>
    <mergeCell ref="E116:L116"/>
    <mergeCell ref="E117:L117"/>
    <mergeCell ref="E40:L40"/>
    <mergeCell ref="E71:F71"/>
    <mergeCell ref="E41:L41"/>
    <mergeCell ref="E77:L77"/>
    <mergeCell ref="E78:L78"/>
    <mergeCell ref="E2:L2"/>
    <mergeCell ref="E3:L3"/>
    <mergeCell ref="E4:L4"/>
    <mergeCell ref="E6:L6"/>
    <mergeCell ref="E39:L39"/>
    <mergeCell ref="E153:L153"/>
    <mergeCell ref="E154:L154"/>
    <mergeCell ref="E155:L155"/>
    <mergeCell ref="E191:L191"/>
    <mergeCell ref="E192:L192"/>
    <mergeCell ref="H184:J184"/>
    <mergeCell ref="E193:L193"/>
    <mergeCell ref="E229:L229"/>
    <mergeCell ref="E230:L230"/>
    <mergeCell ref="E231:L231"/>
    <mergeCell ref="E267:L267"/>
    <mergeCell ref="E265:F265"/>
    <mergeCell ref="E268:L268"/>
    <mergeCell ref="E269:L269"/>
    <mergeCell ref="E305:L305"/>
    <mergeCell ref="E306:L306"/>
    <mergeCell ref="E307:L307"/>
    <mergeCell ref="E289:F289"/>
    <mergeCell ref="E343:L343"/>
    <mergeCell ref="E344:L344"/>
    <mergeCell ref="E345:L345"/>
    <mergeCell ref="E381:L381"/>
    <mergeCell ref="E382:L382"/>
    <mergeCell ref="E458:L458"/>
    <mergeCell ref="E459:L459"/>
    <mergeCell ref="E383:L383"/>
    <mergeCell ref="E419:L419"/>
    <mergeCell ref="E420:L420"/>
    <mergeCell ref="E421:L421"/>
    <mergeCell ref="E457:L457"/>
  </mergeCells>
  <pageMargins left="0.98425196850393704" right="0.47244094488188981" top="0.86614173228346458" bottom="0.59055118110236227" header="7.874015748031496E-2" footer="0.4724409448818898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800"/>
  <sheetViews>
    <sheetView tabSelected="1" view="pageBreakPreview" topLeftCell="E34" zoomScale="95" zoomScaleNormal="115" zoomScaleSheetLayoutView="95" workbookViewId="0">
      <selection activeCell="K13" sqref="K13"/>
    </sheetView>
  </sheetViews>
  <sheetFormatPr defaultColWidth="8.85546875" defaultRowHeight="23.25"/>
  <cols>
    <col min="1" max="1" width="0.140625" style="1" hidden="1" customWidth="1"/>
    <col min="2" max="2" width="9.28515625" style="2" hidden="1" customWidth="1"/>
    <col min="3" max="3" width="10.7109375" style="3" hidden="1" customWidth="1"/>
    <col min="4" max="4" width="20.140625" style="1" hidden="1" customWidth="1"/>
    <col min="5" max="5" width="28.140625" style="4" customWidth="1"/>
    <col min="6" max="6" width="12.42578125" style="5" customWidth="1"/>
    <col min="7" max="7" width="0.5703125" style="4" customWidth="1"/>
    <col min="8" max="8" width="12.28515625" style="5" customWidth="1"/>
    <col min="9" max="9" width="0.7109375" style="4" customWidth="1"/>
    <col min="10" max="10" width="15.7109375" style="5" customWidth="1"/>
    <col min="11" max="11" width="0.5703125" style="4" customWidth="1"/>
    <col min="12" max="12" width="15.7109375" style="5" customWidth="1"/>
    <col min="13" max="16384" width="8.85546875" style="4"/>
  </cols>
  <sheetData>
    <row r="1" spans="1:12">
      <c r="L1" s="205">
        <v>15</v>
      </c>
    </row>
    <row r="2" spans="1:12" s="10" customFormat="1" ht="20.100000000000001" customHeight="1">
      <c r="A2" s="7"/>
      <c r="B2" s="8"/>
      <c r="C2" s="9"/>
      <c r="D2" s="7"/>
      <c r="E2" s="216" t="s">
        <v>328</v>
      </c>
      <c r="F2" s="216"/>
      <c r="G2" s="216"/>
      <c r="H2" s="216"/>
      <c r="I2" s="216"/>
      <c r="J2" s="216"/>
      <c r="K2" s="216"/>
      <c r="L2" s="216"/>
    </row>
    <row r="3" spans="1:12" s="10" customFormat="1" ht="20.100000000000001" customHeight="1">
      <c r="A3" s="11" t="s">
        <v>0</v>
      </c>
      <c r="B3" s="12" t="s">
        <v>1</v>
      </c>
      <c r="C3" s="13">
        <v>2566</v>
      </c>
      <c r="D3" s="13">
        <v>2565</v>
      </c>
      <c r="E3" s="216" t="s">
        <v>2</v>
      </c>
      <c r="F3" s="216"/>
      <c r="G3" s="216"/>
      <c r="H3" s="216"/>
      <c r="I3" s="216"/>
      <c r="J3" s="216"/>
      <c r="K3" s="216"/>
      <c r="L3" s="216"/>
    </row>
    <row r="4" spans="1:12" s="10" customFormat="1" ht="20.100000000000001" customHeight="1">
      <c r="A4" s="7"/>
      <c r="B4" s="12"/>
      <c r="C4" s="14"/>
      <c r="D4" s="13"/>
      <c r="E4" s="216" t="s">
        <v>325</v>
      </c>
      <c r="F4" s="216"/>
      <c r="G4" s="216"/>
      <c r="H4" s="216"/>
      <c r="I4" s="216"/>
      <c r="J4" s="216"/>
      <c r="K4" s="216"/>
      <c r="L4" s="216"/>
    </row>
    <row r="5" spans="1:12" s="10" customFormat="1" ht="20.100000000000001" customHeight="1">
      <c r="A5" s="7"/>
      <c r="B5" s="12"/>
      <c r="C5" s="14"/>
      <c r="D5" s="13"/>
      <c r="E5" s="212"/>
      <c r="F5" s="212"/>
      <c r="G5" s="212"/>
      <c r="H5" s="212"/>
      <c r="I5" s="212"/>
      <c r="J5" s="212"/>
      <c r="K5" s="212"/>
      <c r="L5" s="212"/>
    </row>
    <row r="6" spans="1:12" s="10" customFormat="1" ht="20.100000000000001" customHeight="1">
      <c r="A6" s="7"/>
      <c r="B6" s="12"/>
      <c r="C6" s="16"/>
      <c r="D6" s="17"/>
      <c r="E6" s="220" t="s">
        <v>3</v>
      </c>
      <c r="F6" s="220"/>
      <c r="G6" s="220"/>
      <c r="H6" s="220"/>
      <c r="I6" s="220"/>
      <c r="J6" s="220"/>
      <c r="K6" s="220"/>
      <c r="L6" s="220"/>
    </row>
    <row r="7" spans="1:12" s="10" customFormat="1" ht="20.100000000000001" customHeight="1">
      <c r="A7" s="7"/>
      <c r="B7" s="12"/>
      <c r="C7" s="14"/>
      <c r="D7" s="13"/>
      <c r="E7" s="18"/>
      <c r="J7" s="19"/>
      <c r="L7" s="20" t="s">
        <v>4</v>
      </c>
    </row>
    <row r="8" spans="1:12" s="10" customFormat="1" ht="20.100000000000001" customHeight="1">
      <c r="A8" s="7"/>
      <c r="B8" s="12"/>
      <c r="C8" s="14"/>
      <c r="D8" s="13"/>
      <c r="E8" s="18"/>
      <c r="J8" s="20" t="s">
        <v>324</v>
      </c>
      <c r="K8" s="212"/>
      <c r="L8" s="20" t="s">
        <v>114</v>
      </c>
    </row>
    <row r="9" spans="1:12" s="10" customFormat="1" ht="20.100000000000001" customHeight="1">
      <c r="A9" s="8" t="s">
        <v>5</v>
      </c>
      <c r="B9" s="21" t="s">
        <v>6</v>
      </c>
      <c r="C9" s="22" t="e">
        <f>SUMIF(#REF!,$B9,#REF!)-SUMIF(#REF!,แก้ไข!$B9,#REF!)</f>
        <v>#REF!</v>
      </c>
      <c r="D9" s="23" t="e">
        <f>SUMIF(#REF!,แก้ไข!$B9,#REF!)-SUMIF(#REF!,$B9,#REF!)</f>
        <v>#REF!</v>
      </c>
      <c r="E9" s="24" t="s">
        <v>5</v>
      </c>
      <c r="J9" s="25">
        <v>0</v>
      </c>
      <c r="K9" s="26"/>
      <c r="L9" s="25">
        <v>0</v>
      </c>
    </row>
    <row r="10" spans="1:12" s="10" customFormat="1" ht="20.100000000000001" customHeight="1">
      <c r="A10" s="27" t="s">
        <v>7</v>
      </c>
      <c r="B10" s="21" t="s">
        <v>8</v>
      </c>
      <c r="C10" s="22" t="e">
        <f>SUMIF(#REF!,$B10,#REF!)-SUMIF(#REF!,แก้ไข!$B10,#REF!)</f>
        <v>#REF!</v>
      </c>
      <c r="D10" s="23" t="e">
        <f>SUMIF(#REF!,แก้ไข!$B10,#REF!)-SUMIF(#REF!,$B10,#REF!)</f>
        <v>#REF!</v>
      </c>
      <c r="E10" s="28" t="s">
        <v>9</v>
      </c>
      <c r="J10" s="29">
        <v>19678360.030000001</v>
      </c>
      <c r="K10" s="30"/>
      <c r="L10" s="29">
        <v>16771549.84</v>
      </c>
    </row>
    <row r="11" spans="1:12" s="10" customFormat="1" ht="20.100000000000001" customHeight="1" thickBot="1">
      <c r="A11" s="7"/>
      <c r="B11" s="8"/>
      <c r="C11" s="22"/>
      <c r="D11" s="31"/>
      <c r="E11" s="32" t="s">
        <v>10</v>
      </c>
      <c r="J11" s="33">
        <f>SUM(J9:J10)</f>
        <v>19678360.030000001</v>
      </c>
      <c r="K11" s="30"/>
      <c r="L11" s="33">
        <f>SUM(L9:L10)</f>
        <v>16771549.84</v>
      </c>
    </row>
    <row r="12" spans="1:12" s="10" customFormat="1" ht="20.100000000000001" customHeight="1" thickTop="1">
      <c r="A12" s="7"/>
      <c r="B12" s="8"/>
      <c r="C12" s="22"/>
      <c r="D12" s="31"/>
      <c r="E12" s="32"/>
      <c r="F12" s="34"/>
      <c r="G12" s="30"/>
      <c r="H12" s="34"/>
      <c r="I12" s="35"/>
      <c r="J12" s="20"/>
      <c r="K12" s="212"/>
      <c r="L12" s="36"/>
    </row>
    <row r="13" spans="1:12" s="10" customFormat="1" ht="20.100000000000001" customHeight="1">
      <c r="A13" s="7"/>
      <c r="B13" s="8"/>
      <c r="C13" s="22"/>
      <c r="D13" s="31"/>
      <c r="E13" s="37" t="s">
        <v>329</v>
      </c>
      <c r="F13" s="37"/>
      <c r="G13" s="37"/>
      <c r="H13" s="37"/>
      <c r="I13" s="35"/>
      <c r="J13" s="20"/>
      <c r="K13" s="212"/>
      <c r="L13" s="36"/>
    </row>
    <row r="14" spans="1:12" s="10" customFormat="1" ht="20.100000000000001" customHeight="1">
      <c r="A14" s="7"/>
      <c r="B14" s="8"/>
      <c r="C14" s="22"/>
      <c r="D14" s="31"/>
      <c r="E14" s="10" t="s">
        <v>330</v>
      </c>
      <c r="F14" s="34"/>
      <c r="G14" s="30"/>
      <c r="H14" s="34"/>
      <c r="I14" s="35"/>
      <c r="J14" s="20"/>
      <c r="K14" s="212"/>
      <c r="L14" s="36"/>
    </row>
    <row r="15" spans="1:12" s="10" customFormat="1" ht="20.100000000000001" customHeight="1">
      <c r="A15" s="7"/>
      <c r="B15" s="8"/>
      <c r="C15" s="22"/>
      <c r="D15" s="31"/>
      <c r="E15" s="10" t="s">
        <v>331</v>
      </c>
      <c r="F15" s="34"/>
      <c r="G15" s="30"/>
      <c r="H15" s="34"/>
      <c r="I15" s="35"/>
      <c r="J15" s="20"/>
      <c r="K15" s="212"/>
      <c r="L15" s="36"/>
    </row>
    <row r="16" spans="1:12" s="10" customFormat="1" ht="20.100000000000001" customHeight="1">
      <c r="A16" s="7"/>
      <c r="B16" s="8"/>
      <c r="C16" s="22"/>
      <c r="D16" s="31"/>
      <c r="E16" s="10" t="s">
        <v>332</v>
      </c>
      <c r="F16" s="34"/>
      <c r="G16" s="30"/>
      <c r="H16" s="34"/>
      <c r="I16" s="35"/>
      <c r="J16" s="20"/>
      <c r="K16" s="212"/>
      <c r="L16" s="36"/>
    </row>
    <row r="17" spans="1:12" s="10" customFormat="1" ht="20.100000000000001" customHeight="1">
      <c r="A17" s="7"/>
      <c r="B17" s="8"/>
      <c r="C17" s="9"/>
      <c r="D17" s="7"/>
      <c r="E17" s="10" t="s">
        <v>344</v>
      </c>
      <c r="F17" s="19"/>
      <c r="G17" s="30"/>
      <c r="H17" s="19"/>
      <c r="J17" s="19"/>
      <c r="L17" s="19"/>
    </row>
    <row r="18" spans="1:12" s="10" customFormat="1" ht="20.100000000000001" customHeight="1">
      <c r="A18" s="7"/>
      <c r="B18" s="8"/>
      <c r="C18" s="9"/>
      <c r="D18" s="7"/>
      <c r="F18" s="19"/>
      <c r="G18" s="30"/>
      <c r="H18" s="19"/>
      <c r="J18" s="19"/>
      <c r="L18" s="19"/>
    </row>
    <row r="19" spans="1:12" s="10" customFormat="1" ht="20.100000000000001" customHeight="1">
      <c r="A19" s="11"/>
      <c r="B19" s="12"/>
      <c r="C19" s="14"/>
      <c r="D19" s="13"/>
      <c r="E19" s="214" t="s">
        <v>11</v>
      </c>
      <c r="F19" s="39"/>
      <c r="G19" s="30"/>
      <c r="H19" s="39"/>
      <c r="I19" s="212"/>
      <c r="J19" s="19"/>
      <c r="L19" s="20"/>
    </row>
    <row r="20" spans="1:12" s="10" customFormat="1" ht="20.100000000000001" customHeight="1">
      <c r="A20" s="40"/>
      <c r="B20" s="12"/>
      <c r="C20" s="14"/>
      <c r="D20" s="13"/>
      <c r="E20" s="18"/>
      <c r="J20" s="19"/>
      <c r="K20" s="30"/>
      <c r="L20" s="20" t="s">
        <v>4</v>
      </c>
    </row>
    <row r="21" spans="1:12" s="10" customFormat="1" ht="20.100000000000001" customHeight="1">
      <c r="A21" s="40"/>
      <c r="B21" s="12"/>
      <c r="C21" s="14"/>
      <c r="D21" s="13"/>
      <c r="E21" s="18"/>
      <c r="J21" s="20" t="s">
        <v>324</v>
      </c>
      <c r="K21" s="30"/>
      <c r="L21" s="20" t="s">
        <v>114</v>
      </c>
    </row>
    <row r="22" spans="1:12" s="10" customFormat="1" ht="20.100000000000001" customHeight="1">
      <c r="A22" s="41" t="s">
        <v>12</v>
      </c>
      <c r="B22" s="21" t="s">
        <v>13</v>
      </c>
      <c r="C22" s="22" t="e">
        <f>SUMIF(#REF!,$B22,#REF!)-SUMIF(#REF!,แก้ไข!$B22,#REF!)</f>
        <v>#REF!</v>
      </c>
      <c r="D22" s="23" t="e">
        <f>SUMIF(#REF!,แก้ไข!$B22,#REF!)-SUMIF(#REF!,$B22,#REF!)</f>
        <v>#REF!</v>
      </c>
      <c r="E22" s="28" t="s">
        <v>14</v>
      </c>
      <c r="J22" s="29">
        <v>21540</v>
      </c>
      <c r="K22" s="30"/>
      <c r="L22" s="29">
        <v>25995</v>
      </c>
    </row>
    <row r="23" spans="1:12" s="10" customFormat="1" ht="20.100000000000001" customHeight="1" thickBot="1">
      <c r="A23" s="41" t="s">
        <v>15</v>
      </c>
      <c r="B23" s="21" t="s">
        <v>16</v>
      </c>
      <c r="C23" s="22" t="e">
        <f>SUMIF(#REF!,$B23,#REF!)-SUMIF(#REF!,แก้ไข!$B23,#REF!)</f>
        <v>#REF!</v>
      </c>
      <c r="D23" s="23" t="e">
        <f>SUMIF(#REF!,แก้ไข!$B23,#REF!)-SUMIF(#REF!,$B23,#REF!)</f>
        <v>#REF!</v>
      </c>
      <c r="E23" s="42" t="s">
        <v>17</v>
      </c>
      <c r="J23" s="33">
        <f>SUM(J22)</f>
        <v>21540</v>
      </c>
      <c r="K23" s="91"/>
      <c r="L23" s="33">
        <f>SUM(L22)</f>
        <v>25995</v>
      </c>
    </row>
    <row r="24" spans="1:12" s="10" customFormat="1" ht="20.100000000000001" customHeight="1" thickTop="1">
      <c r="A24" s="41"/>
      <c r="B24" s="21"/>
      <c r="C24" s="22"/>
      <c r="D24" s="23"/>
      <c r="E24" s="42"/>
      <c r="F24" s="43"/>
      <c r="G24" s="44"/>
      <c r="H24" s="43"/>
      <c r="I24" s="45"/>
      <c r="J24" s="19"/>
      <c r="L24" s="46"/>
    </row>
    <row r="25" spans="1:12" s="10" customFormat="1" ht="20.100000000000001" customHeight="1">
      <c r="A25" s="7"/>
      <c r="B25" s="12"/>
      <c r="C25" s="47"/>
      <c r="D25" s="48"/>
      <c r="E25" s="32" t="s">
        <v>18</v>
      </c>
      <c r="F25" s="49"/>
      <c r="G25" s="30"/>
      <c r="H25" s="49"/>
      <c r="I25" s="32"/>
      <c r="J25" s="49"/>
      <c r="K25" s="32"/>
      <c r="L25" s="49"/>
    </row>
    <row r="26" spans="1:12" s="10" customFormat="1" ht="20.100000000000001" customHeight="1">
      <c r="A26" s="7"/>
      <c r="B26" s="8"/>
      <c r="C26" s="9"/>
      <c r="D26" s="7"/>
      <c r="F26" s="50"/>
      <c r="G26" s="30"/>
      <c r="H26" s="50"/>
      <c r="I26" s="32"/>
      <c r="J26" s="50"/>
      <c r="L26" s="20" t="s">
        <v>4</v>
      </c>
    </row>
    <row r="27" spans="1:12" s="10" customFormat="1" ht="20.100000000000001" customHeight="1">
      <c r="A27" s="7"/>
      <c r="B27" s="8"/>
      <c r="C27" s="9"/>
      <c r="D27" s="7"/>
      <c r="E27" s="51" t="s">
        <v>19</v>
      </c>
      <c r="F27" s="52" t="s">
        <v>20</v>
      </c>
      <c r="G27" s="35"/>
      <c r="H27" s="52" t="s">
        <v>21</v>
      </c>
      <c r="I27" s="32"/>
      <c r="J27" s="52" t="s">
        <v>21</v>
      </c>
      <c r="K27" s="32"/>
      <c r="L27" s="52" t="s">
        <v>22</v>
      </c>
    </row>
    <row r="28" spans="1:12" s="10" customFormat="1" ht="20.100000000000001" customHeight="1">
      <c r="A28" s="7"/>
      <c r="B28" s="8"/>
      <c r="C28" s="9"/>
      <c r="D28" s="7"/>
      <c r="F28" s="53" t="s">
        <v>23</v>
      </c>
      <c r="G28" s="35"/>
      <c r="H28" s="53" t="s">
        <v>24</v>
      </c>
      <c r="I28" s="32"/>
      <c r="J28" s="53" t="s">
        <v>25</v>
      </c>
      <c r="K28" s="32"/>
      <c r="L28" s="53"/>
    </row>
    <row r="29" spans="1:12" s="10" customFormat="1" ht="20.100000000000001" customHeight="1">
      <c r="A29" s="7"/>
      <c r="B29" s="8"/>
      <c r="C29" s="9"/>
      <c r="D29" s="7"/>
      <c r="E29" s="54">
        <v>2566</v>
      </c>
      <c r="F29" s="55">
        <v>0</v>
      </c>
      <c r="G29" s="56"/>
      <c r="H29" s="55">
        <v>0</v>
      </c>
      <c r="I29" s="57"/>
      <c r="J29" s="55">
        <v>21540</v>
      </c>
      <c r="K29" s="57"/>
      <c r="L29" s="58">
        <f>SUBTOTAL(9,F29:J29)</f>
        <v>21540</v>
      </c>
    </row>
    <row r="30" spans="1:12" s="10" customFormat="1" ht="20.100000000000001" customHeight="1">
      <c r="A30" s="7"/>
      <c r="B30" s="8"/>
      <c r="C30" s="9"/>
      <c r="D30" s="7"/>
      <c r="E30" s="54">
        <v>2565</v>
      </c>
      <c r="F30" s="59"/>
      <c r="G30" s="56"/>
      <c r="H30" s="59"/>
      <c r="I30" s="57"/>
      <c r="J30" s="59">
        <v>25995</v>
      </c>
      <c r="K30" s="57"/>
      <c r="L30" s="60">
        <f>SUBTOTAL(9,F30:J30)</f>
        <v>25995</v>
      </c>
    </row>
    <row r="31" spans="1:12" s="10" customFormat="1" ht="20.100000000000001" customHeight="1">
      <c r="A31" s="7"/>
      <c r="B31" s="8"/>
      <c r="C31" s="9"/>
      <c r="D31" s="7"/>
      <c r="F31" s="19"/>
      <c r="G31" s="30"/>
      <c r="H31" s="19"/>
      <c r="I31" s="32"/>
      <c r="J31" s="19"/>
      <c r="K31" s="32"/>
      <c r="L31" s="19"/>
    </row>
    <row r="32" spans="1:12" s="10" customFormat="1" ht="20.100000000000001" customHeight="1">
      <c r="A32" s="7"/>
      <c r="B32" s="8"/>
      <c r="C32" s="9"/>
      <c r="D32" s="7"/>
      <c r="F32" s="19"/>
      <c r="G32" s="30"/>
      <c r="H32" s="19"/>
      <c r="I32" s="32"/>
      <c r="J32" s="19"/>
      <c r="K32" s="32"/>
      <c r="L32" s="19"/>
    </row>
    <row r="33" spans="1:12" s="10" customFormat="1" ht="20.100000000000001" customHeight="1">
      <c r="A33" s="7"/>
      <c r="B33" s="8"/>
      <c r="C33" s="9"/>
      <c r="D33" s="7"/>
      <c r="F33" s="19"/>
      <c r="G33" s="30"/>
      <c r="H33" s="19"/>
      <c r="I33" s="32"/>
      <c r="J33" s="19"/>
      <c r="K33" s="32"/>
      <c r="L33" s="19"/>
    </row>
    <row r="34" spans="1:12" s="10" customFormat="1" ht="20.100000000000001" customHeight="1">
      <c r="A34" s="7"/>
      <c r="B34" s="8"/>
      <c r="C34" s="9"/>
      <c r="D34" s="7"/>
      <c r="F34" s="19"/>
      <c r="G34" s="30"/>
      <c r="H34" s="19"/>
      <c r="I34" s="32"/>
      <c r="J34" s="19"/>
      <c r="K34" s="32"/>
      <c r="L34" s="19"/>
    </row>
    <row r="35" spans="1:12" s="10" customFormat="1" ht="20.100000000000001" customHeight="1">
      <c r="A35" s="7"/>
      <c r="B35" s="8"/>
      <c r="C35" s="9"/>
      <c r="D35" s="7"/>
      <c r="F35" s="19"/>
      <c r="G35" s="30"/>
      <c r="H35" s="19"/>
      <c r="I35" s="32"/>
      <c r="J35" s="19"/>
      <c r="K35" s="32"/>
      <c r="L35" s="19"/>
    </row>
    <row r="36" spans="1:12" s="10" customFormat="1" ht="20.100000000000001" customHeight="1">
      <c r="A36" s="7"/>
      <c r="B36" s="8"/>
      <c r="C36" s="9"/>
      <c r="D36" s="7"/>
      <c r="F36" s="19"/>
      <c r="G36" s="30"/>
      <c r="H36" s="19"/>
      <c r="I36" s="32"/>
      <c r="J36" s="19"/>
      <c r="K36" s="32"/>
      <c r="L36" s="19"/>
    </row>
    <row r="37" spans="1:12" s="10" customFormat="1" ht="20.100000000000001" customHeight="1">
      <c r="A37" s="7"/>
      <c r="B37" s="8"/>
      <c r="C37" s="9"/>
      <c r="D37" s="7"/>
      <c r="F37" s="19"/>
      <c r="G37" s="30"/>
      <c r="H37" s="19"/>
      <c r="I37" s="32"/>
      <c r="J37" s="19"/>
      <c r="K37" s="32"/>
      <c r="L37" s="19"/>
    </row>
    <row r="38" spans="1:12" s="10" customFormat="1" ht="20.100000000000001" customHeight="1">
      <c r="A38" s="7"/>
      <c r="B38" s="8"/>
      <c r="C38" s="9"/>
      <c r="D38" s="7"/>
      <c r="F38" s="19"/>
      <c r="G38" s="30"/>
      <c r="H38" s="19"/>
      <c r="I38" s="32"/>
      <c r="J38" s="19"/>
      <c r="K38" s="32"/>
      <c r="L38" s="206">
        <v>16</v>
      </c>
    </row>
    <row r="39" spans="1:12" s="10" customFormat="1" ht="20.100000000000001" customHeight="1">
      <c r="A39" s="7"/>
      <c r="B39" s="8"/>
      <c r="C39" s="9"/>
      <c r="D39" s="7"/>
      <c r="E39" s="216" t="s">
        <v>328</v>
      </c>
      <c r="F39" s="216"/>
      <c r="G39" s="216"/>
      <c r="H39" s="216"/>
      <c r="I39" s="216"/>
      <c r="J39" s="216"/>
      <c r="K39" s="216"/>
      <c r="L39" s="216"/>
    </row>
    <row r="40" spans="1:12" s="10" customFormat="1" ht="20.100000000000001" customHeight="1">
      <c r="A40" s="7"/>
      <c r="B40" s="8"/>
      <c r="C40" s="9"/>
      <c r="D40" s="7"/>
      <c r="E40" s="216" t="s">
        <v>2</v>
      </c>
      <c r="F40" s="216"/>
      <c r="G40" s="216"/>
      <c r="H40" s="216"/>
      <c r="I40" s="216"/>
      <c r="J40" s="216"/>
      <c r="K40" s="216"/>
      <c r="L40" s="216"/>
    </row>
    <row r="41" spans="1:12" s="10" customFormat="1" ht="20.100000000000001" customHeight="1">
      <c r="A41" s="7"/>
      <c r="B41" s="8"/>
      <c r="C41" s="9"/>
      <c r="D41" s="7"/>
      <c r="E41" s="216" t="s">
        <v>325</v>
      </c>
      <c r="F41" s="216"/>
      <c r="G41" s="216"/>
      <c r="H41" s="216"/>
      <c r="I41" s="216"/>
      <c r="J41" s="216"/>
      <c r="K41" s="216"/>
      <c r="L41" s="216"/>
    </row>
    <row r="42" spans="1:12" s="10" customFormat="1" ht="20.100000000000001" customHeight="1">
      <c r="A42" s="7"/>
      <c r="B42" s="8"/>
      <c r="C42" s="9"/>
      <c r="D42" s="7"/>
      <c r="F42" s="19"/>
      <c r="G42" s="30"/>
      <c r="H42" s="19"/>
      <c r="I42" s="32"/>
      <c r="J42" s="19"/>
      <c r="K42" s="32"/>
      <c r="L42" s="19"/>
    </row>
    <row r="43" spans="1:12" s="10" customFormat="1" ht="20.100000000000001" customHeight="1">
      <c r="A43" s="11"/>
      <c r="B43" s="12"/>
      <c r="C43" s="14"/>
      <c r="D43" s="13"/>
      <c r="E43" s="214" t="s">
        <v>26</v>
      </c>
      <c r="F43" s="39"/>
      <c r="G43" s="30"/>
      <c r="H43" s="39"/>
      <c r="I43" s="212"/>
      <c r="J43" s="19"/>
      <c r="L43" s="19"/>
    </row>
    <row r="44" spans="1:12" s="10" customFormat="1" ht="20.100000000000001" customHeight="1">
      <c r="A44" s="40"/>
      <c r="B44" s="12"/>
      <c r="C44" s="14"/>
      <c r="D44" s="13"/>
      <c r="E44" s="18"/>
      <c r="I44" s="61"/>
      <c r="J44" s="19"/>
      <c r="K44" s="30"/>
      <c r="L44" s="20" t="s">
        <v>4</v>
      </c>
    </row>
    <row r="45" spans="1:12" s="10" customFormat="1" ht="20.100000000000001" customHeight="1">
      <c r="A45" s="40"/>
      <c r="B45" s="12"/>
      <c r="C45" s="14"/>
      <c r="D45" s="13"/>
      <c r="E45" s="18"/>
      <c r="I45" s="212"/>
      <c r="J45" s="20" t="s">
        <v>324</v>
      </c>
      <c r="K45" s="30"/>
      <c r="L45" s="20" t="s">
        <v>114</v>
      </c>
    </row>
    <row r="46" spans="1:12" s="10" customFormat="1" ht="20.100000000000001" customHeight="1">
      <c r="A46" s="62" t="s">
        <v>27</v>
      </c>
      <c r="B46" s="21" t="s">
        <v>28</v>
      </c>
      <c r="C46" s="22" t="e">
        <f>SUMIF(#REF!,$B46,#REF!)-SUMIF(#REF!,แก้ไข!$B46,#REF!)</f>
        <v>#REF!</v>
      </c>
      <c r="D46" s="23" t="e">
        <f>SUMIF(#REF!,แก้ไข!$B46,#REF!)-SUMIF(#REF!,$B46,#REF!)</f>
        <v>#REF!</v>
      </c>
      <c r="E46" s="28" t="s">
        <v>29</v>
      </c>
      <c r="I46" s="30"/>
      <c r="J46" s="29">
        <v>1692.9</v>
      </c>
      <c r="K46" s="30"/>
      <c r="L46" s="29">
        <v>2266.6999999999998</v>
      </c>
    </row>
    <row r="47" spans="1:12" s="10" customFormat="1" ht="20.100000000000001" customHeight="1">
      <c r="A47" s="62" t="s">
        <v>30</v>
      </c>
      <c r="B47" s="21" t="s">
        <v>31</v>
      </c>
      <c r="C47" s="22" t="e">
        <f>SUMIF(#REF!,$B47,#REF!)-SUMIF(#REF!,แก้ไข!$B47,#REF!)</f>
        <v>#REF!</v>
      </c>
      <c r="D47" s="23" t="e">
        <f>SUMIF(#REF!,แก้ไข!$B47,#REF!)-SUMIF(#REF!,$B47,#REF!)</f>
        <v>#REF!</v>
      </c>
      <c r="E47" s="28" t="s">
        <v>377</v>
      </c>
      <c r="I47" s="30"/>
      <c r="J47" s="63">
        <v>-846.45</v>
      </c>
      <c r="K47" s="30"/>
      <c r="L47" s="63">
        <v>-1133.3499999999999</v>
      </c>
    </row>
    <row r="48" spans="1:12" s="10" customFormat="1" ht="20.100000000000001" customHeight="1">
      <c r="A48" s="62"/>
      <c r="B48" s="21"/>
      <c r="C48" s="64"/>
      <c r="D48" s="65"/>
      <c r="E48" s="42" t="s">
        <v>32</v>
      </c>
      <c r="I48" s="66"/>
      <c r="J48" s="60">
        <f>SUM(J46:J47)</f>
        <v>846.45</v>
      </c>
      <c r="K48" s="30"/>
      <c r="L48" s="60">
        <f>SUM(L46:L47)</f>
        <v>1133.3499999999999</v>
      </c>
    </row>
    <row r="49" spans="1:12" s="10" customFormat="1" ht="20.100000000000001" customHeight="1" thickBot="1">
      <c r="A49" s="7"/>
      <c r="B49" s="8"/>
      <c r="C49" s="9"/>
      <c r="D49" s="7"/>
      <c r="E49" s="67" t="s">
        <v>333</v>
      </c>
      <c r="I49" s="66"/>
      <c r="J49" s="68">
        <f>SUM(J48)</f>
        <v>846.45</v>
      </c>
      <c r="K49" s="30"/>
      <c r="L49" s="68">
        <f>SUM(L48)</f>
        <v>1133.3499999999999</v>
      </c>
    </row>
    <row r="50" spans="1:12" s="10" customFormat="1" ht="20.100000000000001" customHeight="1" thickTop="1">
      <c r="A50" s="7"/>
      <c r="B50" s="8"/>
      <c r="C50" s="9"/>
      <c r="D50" s="7"/>
      <c r="E50" s="67"/>
      <c r="F50" s="69"/>
      <c r="G50" s="30"/>
      <c r="H50" s="69"/>
      <c r="I50" s="66"/>
      <c r="J50" s="70"/>
      <c r="K50" s="66"/>
      <c r="L50" s="25"/>
    </row>
    <row r="51" spans="1:12" s="10" customFormat="1" ht="20.100000000000001" customHeight="1">
      <c r="A51" s="7"/>
      <c r="B51" s="8"/>
      <c r="C51" s="9"/>
      <c r="D51" s="7"/>
      <c r="E51" s="67" t="s">
        <v>334</v>
      </c>
      <c r="F51" s="69"/>
      <c r="G51" s="30"/>
      <c r="H51" s="69"/>
      <c r="I51" s="66"/>
      <c r="J51" s="70"/>
      <c r="K51" s="66"/>
      <c r="L51" s="25"/>
    </row>
    <row r="52" spans="1:12" s="10" customFormat="1" ht="20.100000000000001" customHeight="1">
      <c r="A52" s="7"/>
      <c r="B52" s="8"/>
      <c r="C52" s="9"/>
      <c r="D52" s="7"/>
      <c r="F52" s="50"/>
      <c r="G52" s="30"/>
      <c r="H52" s="50"/>
      <c r="I52" s="32"/>
      <c r="J52" s="50"/>
      <c r="L52" s="20" t="s">
        <v>4</v>
      </c>
    </row>
    <row r="53" spans="1:12" s="10" customFormat="1" ht="20.100000000000001" customHeight="1">
      <c r="A53" s="7"/>
      <c r="B53" s="8"/>
      <c r="C53" s="9"/>
      <c r="D53" s="7"/>
      <c r="E53" s="51" t="s">
        <v>335</v>
      </c>
      <c r="F53" s="52" t="s">
        <v>20</v>
      </c>
      <c r="G53" s="35"/>
      <c r="H53" s="52" t="s">
        <v>21</v>
      </c>
      <c r="I53" s="32"/>
      <c r="J53" s="52" t="s">
        <v>21</v>
      </c>
      <c r="K53" s="32"/>
      <c r="L53" s="52" t="s">
        <v>22</v>
      </c>
    </row>
    <row r="54" spans="1:12" s="10" customFormat="1" ht="20.100000000000001" customHeight="1">
      <c r="A54" s="7"/>
      <c r="B54" s="8"/>
      <c r="C54" s="9"/>
      <c r="D54" s="7"/>
      <c r="F54" s="53" t="s">
        <v>23</v>
      </c>
      <c r="G54" s="35"/>
      <c r="H54" s="53" t="s">
        <v>24</v>
      </c>
      <c r="I54" s="32"/>
      <c r="J54" s="53" t="s">
        <v>25</v>
      </c>
      <c r="K54" s="32"/>
      <c r="L54" s="53"/>
    </row>
    <row r="55" spans="1:12" s="10" customFormat="1" ht="20.100000000000001" customHeight="1">
      <c r="A55" s="7"/>
      <c r="B55" s="8"/>
      <c r="C55" s="9"/>
      <c r="D55" s="7"/>
      <c r="E55" s="54">
        <v>2566</v>
      </c>
      <c r="F55" s="55">
        <v>0</v>
      </c>
      <c r="G55" s="56"/>
      <c r="H55" s="55">
        <v>0</v>
      </c>
      <c r="I55" s="57"/>
      <c r="J55" s="55">
        <v>1692.9</v>
      </c>
      <c r="K55" s="57"/>
      <c r="L55" s="58">
        <f>SUBTOTAL(9,F55:J55)</f>
        <v>1692.9</v>
      </c>
    </row>
    <row r="56" spans="1:12" s="10" customFormat="1" ht="20.100000000000001" customHeight="1">
      <c r="A56" s="7"/>
      <c r="B56" s="8"/>
      <c r="C56" s="9"/>
      <c r="D56" s="7"/>
      <c r="E56" s="54">
        <v>2565</v>
      </c>
      <c r="F56" s="59">
        <v>0</v>
      </c>
      <c r="G56" s="56"/>
      <c r="H56" s="59">
        <v>0</v>
      </c>
      <c r="I56" s="57"/>
      <c r="J56" s="59">
        <v>2266.6999999999998</v>
      </c>
      <c r="K56" s="57"/>
      <c r="L56" s="60">
        <f>SUBTOTAL(9,F56:J56)</f>
        <v>2266.6999999999998</v>
      </c>
    </row>
    <row r="57" spans="1:12" s="10" customFormat="1" ht="20.100000000000001" customHeight="1">
      <c r="A57" s="7"/>
      <c r="B57" s="8"/>
      <c r="C57" s="9"/>
      <c r="D57" s="7"/>
      <c r="E57" s="67"/>
      <c r="F57" s="69"/>
      <c r="G57" s="30"/>
      <c r="H57" s="69"/>
      <c r="I57" s="66"/>
      <c r="J57" s="70"/>
      <c r="K57" s="66"/>
      <c r="L57" s="25"/>
    </row>
    <row r="58" spans="1:12" s="10" customFormat="1" ht="20.100000000000001" customHeight="1">
      <c r="A58" s="11"/>
      <c r="B58" s="12"/>
      <c r="C58" s="14"/>
      <c r="D58" s="13"/>
      <c r="E58" s="214" t="s">
        <v>33</v>
      </c>
      <c r="F58" s="39"/>
      <c r="G58" s="30"/>
      <c r="H58" s="39"/>
      <c r="I58" s="61"/>
      <c r="J58" s="19"/>
      <c r="L58" s="19"/>
    </row>
    <row r="59" spans="1:12" s="10" customFormat="1" ht="20.100000000000001" customHeight="1">
      <c r="A59" s="40"/>
      <c r="B59" s="12"/>
      <c r="C59" s="14"/>
      <c r="D59" s="13"/>
      <c r="E59" s="18"/>
      <c r="I59" s="61"/>
      <c r="J59" s="19"/>
      <c r="K59" s="30"/>
      <c r="L59" s="20" t="s">
        <v>4</v>
      </c>
    </row>
    <row r="60" spans="1:12" s="10" customFormat="1" ht="20.100000000000001" customHeight="1">
      <c r="A60" s="40"/>
      <c r="B60" s="12"/>
      <c r="C60" s="14"/>
      <c r="D60" s="13"/>
      <c r="E60" s="18"/>
      <c r="I60" s="212"/>
      <c r="J60" s="20" t="s">
        <v>324</v>
      </c>
      <c r="K60" s="30"/>
      <c r="L60" s="20" t="s">
        <v>114</v>
      </c>
    </row>
    <row r="61" spans="1:12" s="10" customFormat="1" ht="20.100000000000001" customHeight="1">
      <c r="A61" s="62" t="s">
        <v>34</v>
      </c>
      <c r="B61" s="21" t="s">
        <v>35</v>
      </c>
      <c r="C61" s="22" t="e">
        <f>SUMIF(#REF!,$B61,#REF!)-SUMIF(#REF!,แก้ไข!$B61,#REF!)</f>
        <v>#REF!</v>
      </c>
      <c r="D61" s="23" t="e">
        <f>SUMIF(#REF!,แก้ไข!$B61,#REF!)-SUMIF(#REF!,$B61,#REF!)</f>
        <v>#REF!</v>
      </c>
      <c r="E61" s="28" t="s">
        <v>36</v>
      </c>
      <c r="I61" s="45"/>
      <c r="J61" s="25">
        <v>100936.48</v>
      </c>
      <c r="K61" s="30"/>
      <c r="L61" s="25">
        <v>50570.67</v>
      </c>
    </row>
    <row r="62" spans="1:12" s="10" customFormat="1" ht="20.100000000000001" customHeight="1">
      <c r="A62" s="41"/>
      <c r="B62" s="21"/>
      <c r="C62" s="71"/>
      <c r="D62" s="72"/>
      <c r="E62" s="73" t="s">
        <v>22</v>
      </c>
      <c r="I62" s="74"/>
      <c r="J62" s="75">
        <f>SUM(J61:J61)</f>
        <v>100936.48</v>
      </c>
      <c r="K62" s="35"/>
      <c r="L62" s="75">
        <f>SUM(L61:L61)</f>
        <v>50570.67</v>
      </c>
    </row>
    <row r="63" spans="1:12" s="10" customFormat="1" ht="20.100000000000001" customHeight="1">
      <c r="A63" s="62" t="s">
        <v>37</v>
      </c>
      <c r="B63" s="21" t="s">
        <v>38</v>
      </c>
      <c r="C63" s="22" t="e">
        <f>SUMIF(#REF!,$B63,#REF!)-SUMIF(#REF!,แก้ไข!$B63,#REF!)</f>
        <v>#REF!</v>
      </c>
      <c r="D63" s="23" t="e">
        <f>SUMIF(#REF!,แก้ไข!$B63,#REF!)-SUMIF(#REF!,$B63,#REF!)</f>
        <v>#REF!</v>
      </c>
      <c r="E63" s="28" t="s">
        <v>375</v>
      </c>
      <c r="I63" s="45"/>
      <c r="J63" s="29">
        <v>263500</v>
      </c>
      <c r="K63" s="30"/>
      <c r="L63" s="29">
        <v>263500</v>
      </c>
    </row>
    <row r="64" spans="1:12" s="10" customFormat="1" ht="20.100000000000001" customHeight="1">
      <c r="A64" s="62" t="s">
        <v>39</v>
      </c>
      <c r="B64" s="21" t="s">
        <v>40</v>
      </c>
      <c r="C64" s="22" t="e">
        <f>SUMIF(#REF!,$B64,#REF!)-SUMIF(#REF!,แก้ไข!$B64,#REF!)</f>
        <v>#REF!</v>
      </c>
      <c r="D64" s="23" t="e">
        <f>SUMIF(#REF!,แก้ไข!$B64,#REF!)-SUMIF(#REF!,$B64,#REF!)</f>
        <v>#REF!</v>
      </c>
      <c r="E64" s="28" t="s">
        <v>377</v>
      </c>
      <c r="I64" s="45"/>
      <c r="J64" s="63">
        <v>0</v>
      </c>
      <c r="K64" s="30"/>
      <c r="L64" s="63">
        <v>0</v>
      </c>
    </row>
    <row r="65" spans="1:12" s="10" customFormat="1" ht="20.100000000000001" customHeight="1">
      <c r="A65" s="76"/>
      <c r="B65" s="21"/>
      <c r="C65" s="64"/>
      <c r="D65" s="65"/>
      <c r="E65" s="42" t="s">
        <v>41</v>
      </c>
      <c r="I65" s="74"/>
      <c r="J65" s="59">
        <f>SUM(J63:J64)</f>
        <v>263500</v>
      </c>
      <c r="K65" s="30"/>
      <c r="L65" s="59">
        <f>SUM(L63:L64)</f>
        <v>263500</v>
      </c>
    </row>
    <row r="66" spans="1:12" s="10" customFormat="1" ht="20.100000000000001" customHeight="1" thickBot="1">
      <c r="A66" s="76"/>
      <c r="B66" s="21"/>
      <c r="C66" s="64"/>
      <c r="D66" s="65"/>
      <c r="E66" s="67" t="s">
        <v>336</v>
      </c>
      <c r="I66" s="66"/>
      <c r="J66" s="68">
        <f>J62+J65</f>
        <v>364436.47999999998</v>
      </c>
      <c r="K66" s="30"/>
      <c r="L66" s="68">
        <f>L62+L65</f>
        <v>314070.67</v>
      </c>
    </row>
    <row r="67" spans="1:12" s="10" customFormat="1" ht="20.100000000000001" customHeight="1" thickTop="1">
      <c r="A67" s="76"/>
      <c r="B67" s="21"/>
      <c r="C67" s="64"/>
      <c r="D67" s="65"/>
      <c r="E67" s="77" t="s">
        <v>345</v>
      </c>
      <c r="F67" s="78"/>
      <c r="G67" s="30"/>
      <c r="H67" s="78"/>
      <c r="I67" s="74"/>
      <c r="J67" s="19"/>
      <c r="L67" s="19"/>
    </row>
    <row r="68" spans="1:12" s="10" customFormat="1" ht="20.100000000000001" customHeight="1">
      <c r="A68" s="76"/>
      <c r="B68" s="21"/>
      <c r="C68" s="64"/>
      <c r="D68" s="65"/>
      <c r="E68" s="77" t="s">
        <v>337</v>
      </c>
      <c r="F68" s="78"/>
      <c r="G68" s="30"/>
      <c r="H68" s="78"/>
      <c r="I68" s="74"/>
      <c r="J68" s="19"/>
      <c r="L68" s="19"/>
    </row>
    <row r="69" spans="1:12" s="10" customFormat="1" ht="20.100000000000001" customHeight="1">
      <c r="A69" s="76"/>
      <c r="B69" s="21"/>
      <c r="C69" s="64"/>
      <c r="D69" s="65"/>
      <c r="E69" s="77" t="s">
        <v>338</v>
      </c>
      <c r="F69" s="78"/>
      <c r="G69" s="30"/>
      <c r="H69" s="78"/>
      <c r="I69" s="74"/>
      <c r="J69" s="19"/>
      <c r="L69" s="19"/>
    </row>
    <row r="70" spans="1:12" s="10" customFormat="1" ht="20.100000000000001" customHeight="1">
      <c r="A70" s="76"/>
      <c r="B70" s="21"/>
      <c r="C70" s="64"/>
      <c r="D70" s="65"/>
      <c r="E70" s="77"/>
      <c r="F70" s="78"/>
      <c r="G70" s="30"/>
      <c r="H70" s="78"/>
      <c r="I70" s="74"/>
      <c r="J70" s="19"/>
      <c r="L70" s="19"/>
    </row>
    <row r="71" spans="1:12" s="10" customFormat="1" ht="20.100000000000001" customHeight="1">
      <c r="A71" s="7"/>
      <c r="B71" s="8"/>
      <c r="C71" s="9"/>
      <c r="D71" s="7"/>
      <c r="E71" s="221" t="s">
        <v>339</v>
      </c>
      <c r="F71" s="221"/>
      <c r="G71" s="56"/>
      <c r="H71" s="78"/>
      <c r="I71" s="57"/>
      <c r="J71" s="78"/>
      <c r="K71" s="57"/>
      <c r="L71" s="69"/>
    </row>
    <row r="72" spans="1:12" s="10" customFormat="1" ht="20.100000000000001" customHeight="1">
      <c r="A72" s="7"/>
      <c r="B72" s="8"/>
      <c r="C72" s="9"/>
      <c r="D72" s="7"/>
      <c r="E72" s="51" t="s">
        <v>335</v>
      </c>
      <c r="F72" s="52" t="s">
        <v>20</v>
      </c>
      <c r="G72" s="35"/>
      <c r="H72" s="52" t="s">
        <v>21</v>
      </c>
      <c r="I72" s="32"/>
      <c r="J72" s="52" t="s">
        <v>21</v>
      </c>
      <c r="K72" s="32"/>
      <c r="L72" s="52" t="s">
        <v>22</v>
      </c>
    </row>
    <row r="73" spans="1:12" s="10" customFormat="1" ht="20.100000000000001" customHeight="1">
      <c r="A73" s="7"/>
      <c r="B73" s="8"/>
      <c r="C73" s="9"/>
      <c r="D73" s="7"/>
      <c r="F73" s="53" t="s">
        <v>23</v>
      </c>
      <c r="G73" s="35"/>
      <c r="H73" s="53" t="s">
        <v>24</v>
      </c>
      <c r="I73" s="32"/>
      <c r="J73" s="53" t="s">
        <v>25</v>
      </c>
      <c r="K73" s="32"/>
      <c r="L73" s="53"/>
    </row>
    <row r="74" spans="1:12" s="10" customFormat="1" ht="20.100000000000001" customHeight="1">
      <c r="A74" s="7"/>
      <c r="B74" s="8"/>
      <c r="C74" s="9"/>
      <c r="D74" s="7"/>
      <c r="E74" s="51">
        <v>2566</v>
      </c>
      <c r="F74" s="55">
        <v>0</v>
      </c>
      <c r="G74" s="56"/>
      <c r="H74" s="55">
        <v>0</v>
      </c>
      <c r="I74" s="57"/>
      <c r="J74" s="55">
        <v>263500</v>
      </c>
      <c r="K74" s="57">
        <v>0</v>
      </c>
      <c r="L74" s="58">
        <f>SUBTOTAL(9,F74:J74)</f>
        <v>263500</v>
      </c>
    </row>
    <row r="75" spans="1:12" s="10" customFormat="1" ht="20.100000000000001" customHeight="1">
      <c r="A75" s="7"/>
      <c r="B75" s="8"/>
      <c r="C75" s="9"/>
      <c r="D75" s="7"/>
      <c r="E75" s="51">
        <v>2565</v>
      </c>
      <c r="F75" s="59">
        <v>0</v>
      </c>
      <c r="G75" s="56"/>
      <c r="H75" s="59">
        <v>0</v>
      </c>
      <c r="I75" s="57"/>
      <c r="J75" s="59">
        <v>263500</v>
      </c>
      <c r="K75" s="57">
        <v>0</v>
      </c>
      <c r="L75" s="60">
        <f>SUBTOTAL(9,F75:J75)</f>
        <v>263500</v>
      </c>
    </row>
    <row r="76" spans="1:12" s="10" customFormat="1" ht="20.100000000000001" customHeight="1">
      <c r="A76" s="7"/>
      <c r="B76" s="8"/>
      <c r="C76" s="9"/>
      <c r="D76" s="7"/>
      <c r="E76" s="51"/>
      <c r="F76" s="78"/>
      <c r="G76" s="56"/>
      <c r="H76" s="78"/>
      <c r="I76" s="57"/>
      <c r="J76" s="78"/>
      <c r="K76" s="57"/>
      <c r="L76" s="206">
        <v>17</v>
      </c>
    </row>
    <row r="77" spans="1:12" s="10" customFormat="1" ht="20.100000000000001" customHeight="1">
      <c r="A77" s="7"/>
      <c r="B77" s="8"/>
      <c r="C77" s="9"/>
      <c r="D77" s="7"/>
      <c r="E77" s="216" t="s">
        <v>328</v>
      </c>
      <c r="F77" s="216"/>
      <c r="G77" s="216"/>
      <c r="H77" s="216"/>
      <c r="I77" s="216"/>
      <c r="J77" s="216"/>
      <c r="K77" s="216"/>
      <c r="L77" s="216"/>
    </row>
    <row r="78" spans="1:12" s="10" customFormat="1" ht="20.100000000000001" customHeight="1">
      <c r="A78" s="7"/>
      <c r="B78" s="8"/>
      <c r="C78" s="9"/>
      <c r="D78" s="7"/>
      <c r="E78" s="216" t="s">
        <v>2</v>
      </c>
      <c r="F78" s="216"/>
      <c r="G78" s="216"/>
      <c r="H78" s="216"/>
      <c r="I78" s="216"/>
      <c r="J78" s="216"/>
      <c r="K78" s="216"/>
      <c r="L78" s="216"/>
    </row>
    <row r="79" spans="1:12" s="10" customFormat="1" ht="20.100000000000001" customHeight="1">
      <c r="A79" s="7"/>
      <c r="B79" s="8"/>
      <c r="C79" s="9"/>
      <c r="D79" s="7"/>
      <c r="E79" s="216" t="s">
        <v>325</v>
      </c>
      <c r="F79" s="216"/>
      <c r="G79" s="216"/>
      <c r="H79" s="216"/>
      <c r="I79" s="216"/>
      <c r="J79" s="216"/>
      <c r="K79" s="216"/>
      <c r="L79" s="216"/>
    </row>
    <row r="80" spans="1:12" s="10" customFormat="1" ht="20.100000000000001" customHeight="1">
      <c r="A80" s="76"/>
      <c r="B80" s="21"/>
      <c r="C80" s="64"/>
      <c r="D80" s="65"/>
      <c r="E80" s="77"/>
      <c r="F80" s="78"/>
      <c r="G80" s="30"/>
      <c r="H80" s="78"/>
      <c r="I80" s="74"/>
      <c r="J80" s="19"/>
      <c r="L80" s="19"/>
    </row>
    <row r="81" spans="1:12" s="10" customFormat="1" ht="20.100000000000001" customHeight="1">
      <c r="A81" s="7"/>
      <c r="B81" s="8"/>
      <c r="C81" s="9"/>
      <c r="D81" s="7"/>
      <c r="E81" s="214" t="s">
        <v>340</v>
      </c>
      <c r="F81" s="39"/>
      <c r="G81" s="30"/>
      <c r="H81" s="39"/>
      <c r="I81" s="61"/>
      <c r="J81" s="19"/>
      <c r="L81" s="19"/>
    </row>
    <row r="82" spans="1:12" s="10" customFormat="1" ht="20.100000000000001" customHeight="1">
      <c r="A82" s="7"/>
      <c r="B82" s="8"/>
      <c r="C82" s="9"/>
      <c r="D82" s="7"/>
      <c r="E82" s="18"/>
      <c r="I82" s="61"/>
      <c r="J82" s="19"/>
      <c r="K82" s="30"/>
      <c r="L82" s="20" t="s">
        <v>4</v>
      </c>
    </row>
    <row r="83" spans="1:12" s="10" customFormat="1" ht="20.100000000000001" customHeight="1">
      <c r="A83" s="7"/>
      <c r="B83" s="8"/>
      <c r="C83" s="9"/>
      <c r="D83" s="7"/>
      <c r="E83" s="18"/>
      <c r="I83" s="61"/>
      <c r="J83" s="79" t="s">
        <v>324</v>
      </c>
      <c r="K83" s="30"/>
      <c r="L83" s="20" t="s">
        <v>114</v>
      </c>
    </row>
    <row r="84" spans="1:12" s="10" customFormat="1" ht="20.100000000000001" customHeight="1">
      <c r="A84" s="41" t="s">
        <v>42</v>
      </c>
      <c r="B84" s="21" t="s">
        <v>43</v>
      </c>
      <c r="C84" s="22" t="e">
        <f>SUMIF(#REF!,$B84,#REF!)-SUMIF(#REF!,แก้ไข!$B84,#REF!)</f>
        <v>#REF!</v>
      </c>
      <c r="D84" s="23" t="e">
        <f>SUMIF(#REF!,แก้ไข!$B84,#REF!)-SUMIF(#REF!,$B84,#REF!)</f>
        <v>#REF!</v>
      </c>
      <c r="E84" s="24" t="s">
        <v>44</v>
      </c>
      <c r="I84" s="74"/>
      <c r="J84" s="59">
        <v>12837796.039999999</v>
      </c>
      <c r="K84" s="30"/>
      <c r="L84" s="59">
        <v>12197842.24</v>
      </c>
    </row>
    <row r="85" spans="1:12" s="10" customFormat="1" ht="20.100000000000001" customHeight="1" thickBot="1">
      <c r="A85" s="7"/>
      <c r="B85" s="8"/>
      <c r="C85" s="9"/>
      <c r="D85" s="7"/>
      <c r="E85" s="18" t="s">
        <v>45</v>
      </c>
      <c r="I85" s="66"/>
      <c r="J85" s="68">
        <f>SUM(J84)</f>
        <v>12837796.039999999</v>
      </c>
      <c r="K85" s="30"/>
      <c r="L85" s="68">
        <f>SUM(L84)</f>
        <v>12197842.24</v>
      </c>
    </row>
    <row r="86" spans="1:12" s="10" customFormat="1" ht="20.100000000000001" customHeight="1" thickTop="1">
      <c r="A86" s="7"/>
      <c r="B86" s="8"/>
      <c r="C86" s="9"/>
      <c r="D86" s="7"/>
      <c r="F86" s="19"/>
      <c r="G86" s="30"/>
      <c r="H86" s="19"/>
      <c r="J86" s="19"/>
      <c r="L86" s="19"/>
    </row>
    <row r="87" spans="1:12" s="10" customFormat="1" ht="20.100000000000001" customHeight="1">
      <c r="A87" s="7"/>
      <c r="B87" s="8"/>
      <c r="C87" s="9"/>
      <c r="D87" s="7"/>
      <c r="E87" s="214" t="s">
        <v>341</v>
      </c>
      <c r="F87" s="39"/>
      <c r="G87" s="30"/>
      <c r="H87" s="39"/>
      <c r="I87" s="61"/>
      <c r="J87" s="20"/>
      <c r="K87" s="212"/>
      <c r="L87" s="70"/>
    </row>
    <row r="88" spans="1:12" s="10" customFormat="1" ht="20.100000000000001" customHeight="1">
      <c r="A88" s="7"/>
      <c r="B88" s="8"/>
      <c r="C88" s="9"/>
      <c r="D88" s="7"/>
      <c r="E88" s="18"/>
      <c r="I88" s="61"/>
      <c r="J88" s="19"/>
      <c r="K88" s="30"/>
      <c r="L88" s="20" t="s">
        <v>4</v>
      </c>
    </row>
    <row r="89" spans="1:12" s="10" customFormat="1" ht="20.100000000000001" customHeight="1">
      <c r="A89" s="7"/>
      <c r="B89" s="8"/>
      <c r="C89" s="9"/>
      <c r="D89" s="7"/>
      <c r="E89" s="18"/>
      <c r="I89" s="61"/>
      <c r="J89" s="79" t="s">
        <v>324</v>
      </c>
      <c r="K89" s="30"/>
      <c r="L89" s="20" t="s">
        <v>114</v>
      </c>
    </row>
    <row r="90" spans="1:12" s="10" customFormat="1" ht="20.100000000000001" customHeight="1">
      <c r="A90" s="41" t="s">
        <v>46</v>
      </c>
      <c r="B90" s="21" t="s">
        <v>47</v>
      </c>
      <c r="C90" s="22" t="e">
        <f>SUMIF(#REF!,$B90,#REF!)-SUMIF(#REF!,แก้ไข!$B90,#REF!)</f>
        <v>#REF!</v>
      </c>
      <c r="D90" s="23" t="e">
        <f>SUMIF(#REF!,แก้ไข!$B90,#REF!)-SUMIF(#REF!,$B90,#REF!)</f>
        <v>#REF!</v>
      </c>
      <c r="E90" s="24" t="s">
        <v>46</v>
      </c>
      <c r="I90" s="74"/>
      <c r="J90" s="25">
        <v>123195.5</v>
      </c>
      <c r="K90" s="30"/>
      <c r="L90" s="25">
        <v>114438</v>
      </c>
    </row>
    <row r="91" spans="1:12" s="10" customFormat="1" ht="20.100000000000001" customHeight="1" thickBot="1">
      <c r="A91" s="7"/>
      <c r="B91" s="8"/>
      <c r="C91" s="9"/>
      <c r="D91" s="7"/>
      <c r="E91" s="18" t="s">
        <v>48</v>
      </c>
      <c r="I91" s="66"/>
      <c r="J91" s="68">
        <f>SUM(J90)</f>
        <v>123195.5</v>
      </c>
      <c r="K91" s="30"/>
      <c r="L91" s="68">
        <f>SUM(L90)</f>
        <v>114438</v>
      </c>
    </row>
    <row r="92" spans="1:12" s="10" customFormat="1" ht="20.100000000000001" customHeight="1" thickTop="1">
      <c r="A92" s="7"/>
      <c r="B92" s="8"/>
      <c r="C92" s="9"/>
      <c r="D92" s="7"/>
      <c r="E92" s="24"/>
      <c r="F92" s="25"/>
      <c r="G92" s="30"/>
      <c r="H92" s="25"/>
      <c r="I92" s="74"/>
      <c r="J92" s="25"/>
      <c r="K92" s="80"/>
      <c r="L92" s="81"/>
    </row>
    <row r="93" spans="1:12" s="10" customFormat="1" ht="20.100000000000001" customHeight="1">
      <c r="A93" s="7"/>
      <c r="B93" s="8"/>
      <c r="C93" s="9"/>
      <c r="D93" s="7"/>
      <c r="E93" s="214" t="s">
        <v>342</v>
      </c>
      <c r="F93" s="39"/>
      <c r="G93" s="30"/>
      <c r="H93" s="39"/>
      <c r="I93" s="61"/>
      <c r="J93" s="20"/>
      <c r="K93" s="212"/>
      <c r="L93" s="70"/>
    </row>
    <row r="94" spans="1:12" s="10" customFormat="1" ht="20.100000000000001" customHeight="1">
      <c r="A94" s="7"/>
      <c r="B94" s="8"/>
      <c r="C94" s="9"/>
      <c r="D94" s="7"/>
      <c r="E94" s="18"/>
      <c r="I94" s="61"/>
      <c r="J94" s="19"/>
      <c r="K94" s="30"/>
      <c r="L94" s="20" t="s">
        <v>4</v>
      </c>
    </row>
    <row r="95" spans="1:12" s="10" customFormat="1" ht="20.100000000000001" customHeight="1">
      <c r="A95" s="7"/>
      <c r="B95" s="8"/>
      <c r="C95" s="9"/>
      <c r="D95" s="7"/>
      <c r="E95" s="18"/>
      <c r="I95" s="61"/>
      <c r="J95" s="79" t="s">
        <v>324</v>
      </c>
      <c r="K95" s="30"/>
      <c r="L95" s="20" t="s">
        <v>114</v>
      </c>
    </row>
    <row r="96" spans="1:12" s="10" customFormat="1" ht="20.100000000000001" customHeight="1">
      <c r="A96" s="41" t="s">
        <v>49</v>
      </c>
      <c r="B96" s="21" t="s">
        <v>50</v>
      </c>
      <c r="C96" s="22" t="e">
        <f>SUMIF(#REF!,$B96,#REF!)-SUMIF(#REF!,แก้ไข!$B96,#REF!)</f>
        <v>#REF!</v>
      </c>
      <c r="D96" s="23" t="e">
        <f>SUMIF(#REF!,แก้ไข!$B96,#REF!)-SUMIF(#REF!,$B96,#REF!)</f>
        <v>#REF!</v>
      </c>
      <c r="E96" s="24" t="s">
        <v>49</v>
      </c>
      <c r="I96" s="74"/>
      <c r="J96" s="25">
        <v>88386.28</v>
      </c>
      <c r="K96" s="30"/>
      <c r="L96" s="25">
        <v>5380.41</v>
      </c>
    </row>
    <row r="97" spans="1:12" s="10" customFormat="1" ht="20.100000000000001" customHeight="1" thickBot="1">
      <c r="A97" s="7"/>
      <c r="B97" s="8"/>
      <c r="C97" s="9"/>
      <c r="D97" s="7"/>
      <c r="E97" s="18" t="s">
        <v>51</v>
      </c>
      <c r="I97" s="66"/>
      <c r="J97" s="68">
        <f>SUM(J96:J96)</f>
        <v>88386.28</v>
      </c>
      <c r="K97" s="30"/>
      <c r="L97" s="68">
        <f>SUM(L96:L96)</f>
        <v>5380.41</v>
      </c>
    </row>
    <row r="98" spans="1:12" s="10" customFormat="1" ht="20.100000000000001" customHeight="1" thickTop="1">
      <c r="A98" s="7"/>
      <c r="B98" s="8"/>
      <c r="C98" s="9"/>
      <c r="D98" s="7"/>
      <c r="E98" s="18"/>
      <c r="I98" s="66"/>
      <c r="J98" s="69"/>
      <c r="K98" s="30"/>
      <c r="L98" s="69"/>
    </row>
    <row r="99" spans="1:12" s="10" customFormat="1" ht="20.100000000000001" customHeight="1">
      <c r="A99" s="7"/>
      <c r="B99" s="8"/>
      <c r="C99" s="9"/>
      <c r="D99" s="7"/>
      <c r="E99" s="214" t="s">
        <v>372</v>
      </c>
      <c r="F99" s="39"/>
      <c r="G99" s="30"/>
      <c r="H99" s="39"/>
      <c r="I99" s="61"/>
      <c r="J99" s="20"/>
      <c r="K99" s="212"/>
      <c r="L99" s="70"/>
    </row>
    <row r="100" spans="1:12" s="10" customFormat="1" ht="20.100000000000001" customHeight="1">
      <c r="A100" s="7"/>
      <c r="B100" s="8"/>
      <c r="C100" s="9"/>
      <c r="D100" s="7"/>
      <c r="E100" s="18"/>
      <c r="I100" s="61"/>
      <c r="J100" s="19"/>
      <c r="K100" s="30"/>
      <c r="L100" s="20" t="s">
        <v>4</v>
      </c>
    </row>
    <row r="101" spans="1:12" s="10" customFormat="1" ht="20.100000000000001" customHeight="1">
      <c r="A101" s="7"/>
      <c r="B101" s="8"/>
      <c r="C101" s="9"/>
      <c r="D101" s="7"/>
      <c r="E101" s="18"/>
      <c r="I101" s="61"/>
      <c r="J101" s="79" t="s">
        <v>324</v>
      </c>
      <c r="K101" s="30"/>
      <c r="L101" s="20" t="s">
        <v>114</v>
      </c>
    </row>
    <row r="102" spans="1:12" s="10" customFormat="1" ht="20.100000000000001" customHeight="1">
      <c r="A102" s="41" t="s">
        <v>326</v>
      </c>
      <c r="B102" s="21" t="s">
        <v>327</v>
      </c>
      <c r="C102" s="22" t="e">
        <f>SUMIF(#REF!,$B102,#REF!)-SUMIF(#REF!,แก้ไข!$B102,#REF!)</f>
        <v>#REF!</v>
      </c>
      <c r="D102" s="23" t="e">
        <f>SUMIF(#REF!,แก้ไข!$B102,#REF!)-SUMIF(#REF!,$B102,#REF!)</f>
        <v>#REF!</v>
      </c>
      <c r="E102" s="24" t="s">
        <v>52</v>
      </c>
      <c r="I102" s="74"/>
      <c r="J102" s="59">
        <v>4853175.1500000004</v>
      </c>
      <c r="K102" s="30"/>
      <c r="L102" s="59">
        <v>4675351.7</v>
      </c>
    </row>
    <row r="103" spans="1:12" s="10" customFormat="1" ht="20.100000000000001" customHeight="1" thickBot="1">
      <c r="E103" s="18" t="s">
        <v>376</v>
      </c>
      <c r="I103" s="66"/>
      <c r="J103" s="82">
        <f>SUM(J102)</f>
        <v>4853175.1500000004</v>
      </c>
      <c r="K103" s="30"/>
      <c r="L103" s="82">
        <f>SUM(L102)</f>
        <v>4675351.7</v>
      </c>
    </row>
    <row r="104" spans="1:12" s="10" customFormat="1" ht="20.100000000000001" customHeight="1" thickTop="1">
      <c r="A104" s="7"/>
      <c r="B104" s="8"/>
      <c r="C104" s="9"/>
      <c r="D104" s="7"/>
      <c r="E104" s="24"/>
      <c r="F104" s="25"/>
      <c r="G104" s="30"/>
      <c r="H104" s="25"/>
      <c r="I104" s="74"/>
      <c r="J104" s="25"/>
      <c r="K104" s="80"/>
      <c r="L104" s="83"/>
    </row>
    <row r="105" spans="1:12" s="10" customFormat="1" ht="20.100000000000001" customHeight="1">
      <c r="A105" s="7"/>
      <c r="B105" s="8"/>
      <c r="C105" s="9"/>
      <c r="D105" s="7"/>
      <c r="E105" s="24"/>
      <c r="F105" s="25"/>
      <c r="G105" s="30"/>
      <c r="H105" s="25"/>
      <c r="I105" s="74"/>
      <c r="J105" s="25"/>
      <c r="K105" s="80"/>
      <c r="L105" s="83"/>
    </row>
    <row r="106" spans="1:12" s="10" customFormat="1" ht="20.100000000000001" customHeight="1">
      <c r="A106" s="7"/>
      <c r="B106" s="8"/>
      <c r="C106" s="9"/>
      <c r="D106" s="7"/>
      <c r="E106" s="24"/>
      <c r="F106" s="25"/>
      <c r="G106" s="30"/>
      <c r="H106" s="25"/>
      <c r="I106" s="74"/>
      <c r="J106" s="25"/>
      <c r="K106" s="80"/>
      <c r="L106" s="83"/>
    </row>
    <row r="107" spans="1:12" s="10" customFormat="1" ht="20.100000000000001" customHeight="1">
      <c r="A107" s="7"/>
      <c r="B107" s="8"/>
      <c r="C107" s="9"/>
      <c r="D107" s="7"/>
      <c r="E107" s="24"/>
      <c r="F107" s="25"/>
      <c r="G107" s="30"/>
      <c r="H107" s="25"/>
      <c r="I107" s="74"/>
      <c r="J107" s="25"/>
      <c r="K107" s="80"/>
      <c r="L107" s="83"/>
    </row>
    <row r="108" spans="1:12" s="10" customFormat="1" ht="20.100000000000001" customHeight="1">
      <c r="A108" s="7"/>
      <c r="B108" s="8"/>
      <c r="C108" s="9"/>
      <c r="D108" s="7"/>
      <c r="E108" s="24"/>
      <c r="F108" s="25"/>
      <c r="G108" s="30"/>
      <c r="H108" s="25"/>
      <c r="I108" s="74"/>
      <c r="J108" s="25"/>
      <c r="K108" s="80"/>
      <c r="L108" s="83"/>
    </row>
    <row r="109" spans="1:12" s="10" customFormat="1" ht="20.100000000000001" customHeight="1">
      <c r="A109" s="7"/>
      <c r="B109" s="8"/>
      <c r="C109" s="9"/>
      <c r="D109" s="7"/>
      <c r="E109" s="24"/>
      <c r="F109" s="25"/>
      <c r="G109" s="30"/>
      <c r="H109" s="25"/>
      <c r="I109" s="74"/>
      <c r="J109" s="25"/>
      <c r="K109" s="80"/>
      <c r="L109" s="83"/>
    </row>
    <row r="110" spans="1:12" s="10" customFormat="1" ht="20.100000000000001" customHeight="1">
      <c r="A110" s="7"/>
      <c r="B110" s="8"/>
      <c r="C110" s="9"/>
      <c r="D110" s="7"/>
      <c r="E110" s="24"/>
      <c r="F110" s="25"/>
      <c r="G110" s="30"/>
      <c r="H110" s="25"/>
      <c r="I110" s="74"/>
      <c r="J110" s="25"/>
      <c r="K110" s="80"/>
      <c r="L110" s="83"/>
    </row>
    <row r="111" spans="1:12" s="10" customFormat="1" ht="20.100000000000001" customHeight="1">
      <c r="A111" s="7"/>
      <c r="B111" s="8"/>
      <c r="C111" s="9"/>
      <c r="D111" s="7"/>
      <c r="E111" s="24"/>
      <c r="F111" s="25"/>
      <c r="G111" s="30"/>
      <c r="H111" s="25"/>
      <c r="I111" s="74"/>
      <c r="J111" s="25"/>
      <c r="K111" s="80"/>
      <c r="L111" s="83"/>
    </row>
    <row r="112" spans="1:12" s="10" customFormat="1" ht="20.100000000000001" customHeight="1">
      <c r="A112" s="7"/>
      <c r="B112" s="8"/>
      <c r="C112" s="9"/>
      <c r="D112" s="7"/>
      <c r="E112" s="24"/>
      <c r="F112" s="25"/>
      <c r="G112" s="30"/>
      <c r="H112" s="25"/>
      <c r="I112" s="74"/>
      <c r="J112" s="25"/>
      <c r="K112" s="80"/>
      <c r="L112" s="83"/>
    </row>
    <row r="113" spans="1:12" s="10" customFormat="1" ht="20.100000000000001" customHeight="1">
      <c r="A113" s="7"/>
      <c r="B113" s="8"/>
      <c r="C113" s="9"/>
      <c r="D113" s="7"/>
      <c r="E113" s="24"/>
      <c r="F113" s="25"/>
      <c r="G113" s="30"/>
      <c r="H113" s="25"/>
      <c r="I113" s="74"/>
      <c r="J113" s="25"/>
      <c r="K113" s="80"/>
      <c r="L113" s="83"/>
    </row>
    <row r="114" spans="1:12" s="10" customFormat="1" ht="20.100000000000001" customHeight="1">
      <c r="A114" s="7"/>
      <c r="B114" s="8"/>
      <c r="C114" s="9"/>
      <c r="D114" s="7"/>
      <c r="E114" s="24"/>
      <c r="F114" s="25"/>
      <c r="G114" s="30"/>
      <c r="H114" s="25"/>
      <c r="I114" s="74"/>
      <c r="J114" s="25"/>
      <c r="K114" s="80"/>
      <c r="L114" s="207">
        <v>18</v>
      </c>
    </row>
    <row r="115" spans="1:12" s="10" customFormat="1" ht="20.100000000000001" customHeight="1">
      <c r="A115" s="7"/>
      <c r="B115" s="8"/>
      <c r="C115" s="9"/>
      <c r="D115" s="7"/>
      <c r="E115" s="216" t="s">
        <v>328</v>
      </c>
      <c r="F115" s="216"/>
      <c r="G115" s="216"/>
      <c r="H115" s="216"/>
      <c r="I115" s="216"/>
      <c r="J115" s="216"/>
      <c r="K115" s="216"/>
      <c r="L115" s="216"/>
    </row>
    <row r="116" spans="1:12" s="10" customFormat="1" ht="20.100000000000001" customHeight="1">
      <c r="A116" s="7"/>
      <c r="B116" s="8"/>
      <c r="C116" s="9"/>
      <c r="D116" s="7"/>
      <c r="E116" s="216" t="s">
        <v>2</v>
      </c>
      <c r="F116" s="216"/>
      <c r="G116" s="216"/>
      <c r="H116" s="216"/>
      <c r="I116" s="216"/>
      <c r="J116" s="216"/>
      <c r="K116" s="216"/>
      <c r="L116" s="216"/>
    </row>
    <row r="117" spans="1:12" s="10" customFormat="1" ht="20.100000000000001" customHeight="1">
      <c r="A117" s="7"/>
      <c r="B117" s="8"/>
      <c r="C117" s="9"/>
      <c r="D117" s="7"/>
      <c r="E117" s="216" t="s">
        <v>325</v>
      </c>
      <c r="F117" s="216"/>
      <c r="G117" s="216"/>
      <c r="H117" s="216"/>
      <c r="I117" s="216"/>
      <c r="J117" s="216"/>
      <c r="K117" s="216"/>
      <c r="L117" s="216"/>
    </row>
    <row r="118" spans="1:12" s="10" customFormat="1" ht="20.100000000000001" customHeight="1">
      <c r="A118" s="7"/>
      <c r="B118" s="8"/>
      <c r="C118" s="9"/>
      <c r="D118" s="7"/>
      <c r="E118" s="24"/>
      <c r="F118" s="25"/>
      <c r="G118" s="30"/>
      <c r="H118" s="25"/>
      <c r="I118" s="74"/>
      <c r="J118" s="25"/>
      <c r="K118" s="80"/>
      <c r="L118" s="83"/>
    </row>
    <row r="119" spans="1:12" s="10" customFormat="1" ht="20.100000000000001" customHeight="1">
      <c r="A119" s="11"/>
      <c r="B119" s="12"/>
      <c r="C119" s="14"/>
      <c r="D119" s="13"/>
      <c r="E119" s="214" t="s">
        <v>343</v>
      </c>
      <c r="F119" s="39"/>
      <c r="G119" s="30"/>
      <c r="H119" s="39"/>
      <c r="I119" s="61"/>
      <c r="J119" s="19"/>
      <c r="L119" s="19"/>
    </row>
    <row r="120" spans="1:12" s="10" customFormat="1" ht="20.100000000000001" customHeight="1">
      <c r="A120" s="40"/>
      <c r="B120" s="12"/>
      <c r="C120" s="14"/>
      <c r="D120" s="13"/>
      <c r="E120" s="18"/>
      <c r="I120" s="61"/>
      <c r="J120" s="19"/>
      <c r="K120" s="30"/>
      <c r="L120" s="20" t="s">
        <v>4</v>
      </c>
    </row>
    <row r="121" spans="1:12" s="10" customFormat="1" ht="20.100000000000001" customHeight="1">
      <c r="A121" s="40"/>
      <c r="B121" s="12"/>
      <c r="C121" s="14"/>
      <c r="D121" s="13"/>
      <c r="E121" s="18"/>
      <c r="I121" s="61"/>
      <c r="J121" s="79" t="s">
        <v>324</v>
      </c>
      <c r="K121" s="30"/>
      <c r="L121" s="20" t="s">
        <v>114</v>
      </c>
    </row>
    <row r="122" spans="1:12" s="10" customFormat="1" ht="20.100000000000001" customHeight="1">
      <c r="A122" s="41" t="s">
        <v>53</v>
      </c>
      <c r="B122" s="21" t="s">
        <v>54</v>
      </c>
      <c r="C122" s="22" t="e">
        <f>SUMIF(#REF!,$B122,#REF!)-SUMIF(#REF!,แก้ไข!$B122,#REF!)</f>
        <v>#REF!</v>
      </c>
      <c r="D122" s="23" t="e">
        <f>SUMIF(#REF!,แก้ไข!$B122,#REF!)-SUMIF(#REF!,$B122,#REF!)</f>
        <v>#REF!</v>
      </c>
      <c r="E122" s="214" t="s">
        <v>53</v>
      </c>
      <c r="I122" s="212"/>
      <c r="J122" s="84">
        <v>6662125</v>
      </c>
      <c r="K122" s="44"/>
      <c r="L122" s="84">
        <v>6662125</v>
      </c>
    </row>
    <row r="123" spans="1:12" s="10" customFormat="1" ht="20.100000000000001" customHeight="1">
      <c r="A123" s="62" t="s">
        <v>55</v>
      </c>
      <c r="B123" s="21" t="s">
        <v>56</v>
      </c>
      <c r="C123" s="22" t="e">
        <f>SUMIF(#REF!,$B123,#REF!)-SUMIF(#REF!,แก้ไข!$B123,#REF!)</f>
        <v>#REF!</v>
      </c>
      <c r="D123" s="23" t="e">
        <f>SUMIF(#REF!,แก้ไข!$B123,#REF!)-SUMIF(#REF!,$B123,#REF!)</f>
        <v>#REF!</v>
      </c>
      <c r="E123" s="85" t="s">
        <v>57</v>
      </c>
      <c r="I123" s="45"/>
      <c r="J123" s="43">
        <v>13459400</v>
      </c>
      <c r="K123" s="44"/>
      <c r="L123" s="43">
        <v>13459400</v>
      </c>
    </row>
    <row r="124" spans="1:12" s="10" customFormat="1" ht="20.100000000000001" customHeight="1">
      <c r="A124" s="62" t="s">
        <v>58</v>
      </c>
      <c r="B124" s="21" t="s">
        <v>59</v>
      </c>
      <c r="C124" s="22" t="e">
        <f>SUMIF(#REF!,$B124,#REF!)-SUMIF(#REF!,แก้ไข!$B124,#REF!)</f>
        <v>#REF!</v>
      </c>
      <c r="D124" s="23" t="e">
        <f>SUMIF(#REF!,แก้ไข!$B124,#REF!)-SUMIF(#REF!,$B124,#REF!)</f>
        <v>#REF!</v>
      </c>
      <c r="E124" s="85" t="s">
        <v>346</v>
      </c>
      <c r="I124" s="45"/>
      <c r="J124" s="177">
        <v>-8300027.1100000003</v>
      </c>
      <c r="K124" s="44"/>
      <c r="L124" s="177">
        <v>-7759637.7800000003</v>
      </c>
    </row>
    <row r="125" spans="1:12" s="10" customFormat="1" ht="20.100000000000001" customHeight="1">
      <c r="A125" s="62" t="s">
        <v>60</v>
      </c>
      <c r="B125" s="21" t="s">
        <v>61</v>
      </c>
      <c r="C125" s="22" t="e">
        <f>SUMIF(#REF!,$B125,#REF!)-SUMIF(#REF!,แก้ไข!$B125,#REF!)</f>
        <v>#REF!</v>
      </c>
      <c r="D125" s="23" t="e">
        <f>SUMIF(#REF!,แก้ไข!$B125,#REF!)-SUMIF(#REF!,$B125,#REF!)</f>
        <v>#REF!</v>
      </c>
      <c r="E125" s="214" t="s">
        <v>72</v>
      </c>
      <c r="I125" s="45"/>
      <c r="J125" s="86">
        <v>5159372.8899999997</v>
      </c>
      <c r="K125" s="91"/>
      <c r="L125" s="86">
        <v>5699762.2199999997</v>
      </c>
    </row>
    <row r="126" spans="1:12" s="10" customFormat="1" ht="20.100000000000001" customHeight="1">
      <c r="A126" s="62" t="s">
        <v>62</v>
      </c>
      <c r="B126" s="21" t="s">
        <v>63</v>
      </c>
      <c r="C126" s="22" t="e">
        <f>SUMIF(#REF!,$B126,#REF!)-SUMIF(#REF!,แก้ไข!$B126,#REF!)</f>
        <v>#REF!</v>
      </c>
      <c r="D126" s="23" t="e">
        <f>SUMIF(#REF!,แก้ไข!$B126,#REF!)-SUMIF(#REF!,$B126,#REF!)</f>
        <v>#REF!</v>
      </c>
      <c r="E126" s="85" t="s">
        <v>73</v>
      </c>
      <c r="I126" s="45"/>
      <c r="J126" s="43">
        <v>3074078</v>
      </c>
      <c r="K126" s="44"/>
      <c r="L126" s="43">
        <v>2659078</v>
      </c>
    </row>
    <row r="127" spans="1:12" s="10" customFormat="1" ht="20.100000000000001" customHeight="1">
      <c r="A127" s="62" t="s">
        <v>64</v>
      </c>
      <c r="B127" s="21" t="s">
        <v>65</v>
      </c>
      <c r="C127" s="22" t="e">
        <f>SUMIF(#REF!,$B127,#REF!)-SUMIF(#REF!,แก้ไข!$B127,#REF!)</f>
        <v>#REF!</v>
      </c>
      <c r="D127" s="23" t="e">
        <f>SUMIF(#REF!,แก้ไข!$B127,#REF!)-SUMIF(#REF!,$B127,#REF!)</f>
        <v>#REF!</v>
      </c>
      <c r="E127" s="85" t="s">
        <v>347</v>
      </c>
      <c r="I127" s="45"/>
      <c r="J127" s="177">
        <v>-2196629.41</v>
      </c>
      <c r="K127" s="44"/>
      <c r="L127" s="177">
        <v>-1819435.47</v>
      </c>
    </row>
    <row r="128" spans="1:12" s="10" customFormat="1" ht="20.100000000000001" customHeight="1">
      <c r="A128" s="62" t="s">
        <v>66</v>
      </c>
      <c r="B128" s="21" t="s">
        <v>67</v>
      </c>
      <c r="C128" s="22" t="e">
        <f>SUMIF(#REF!,$B128,#REF!)-SUMIF(#REF!,แก้ไข!$B128,#REF!)</f>
        <v>#REF!</v>
      </c>
      <c r="D128" s="23" t="e">
        <f>SUMIF(#REF!,แก้ไข!$B128,#REF!)-SUMIF(#REF!,$B128,#REF!)</f>
        <v>#REF!</v>
      </c>
      <c r="E128" s="214" t="s">
        <v>348</v>
      </c>
      <c r="I128" s="45"/>
      <c r="J128" s="34">
        <v>877448.59</v>
      </c>
      <c r="K128" s="91"/>
      <c r="L128" s="34">
        <v>839642.53</v>
      </c>
    </row>
    <row r="129" spans="1:12" s="10" customFormat="1" ht="20.100000000000001" customHeight="1" thickBot="1">
      <c r="A129" s="62" t="s">
        <v>68</v>
      </c>
      <c r="B129" s="21" t="s">
        <v>69</v>
      </c>
      <c r="C129" s="22" t="e">
        <f>SUMIF(#REF!,$B129,#REF!)-SUMIF(#REF!,แก้ไข!$B129,#REF!)</f>
        <v>#REF!</v>
      </c>
      <c r="D129" s="23" t="e">
        <f>SUMIF(#REF!,แก้ไข!$B129,#REF!)-SUMIF(#REF!,$B129,#REF!)</f>
        <v>#REF!</v>
      </c>
      <c r="E129" s="214" t="s">
        <v>74</v>
      </c>
      <c r="I129" s="45"/>
      <c r="J129" s="87">
        <v>12698946.48</v>
      </c>
      <c r="K129" s="91"/>
      <c r="L129" s="87">
        <v>13201529.75</v>
      </c>
    </row>
    <row r="130" spans="1:12" s="10" customFormat="1" ht="20.100000000000001" customHeight="1" thickTop="1">
      <c r="A130" s="62" t="s">
        <v>70</v>
      </c>
      <c r="B130" s="21" t="s">
        <v>71</v>
      </c>
      <c r="C130" s="22" t="e">
        <f>SUMIF(#REF!,$B130,#REF!)-SUMIF(#REF!,แก้ไข!$B130,#REF!)</f>
        <v>#REF!</v>
      </c>
      <c r="D130" s="23" t="e">
        <f>SUMIF(#REF!,แก้ไข!$B130,#REF!)-SUMIF(#REF!,$B130,#REF!)</f>
        <v>#REF!</v>
      </c>
      <c r="E130" s="85"/>
      <c r="F130" s="19"/>
      <c r="G130" s="30"/>
      <c r="H130" s="19"/>
      <c r="J130" s="19"/>
      <c r="L130" s="19"/>
    </row>
    <row r="131" spans="1:12" s="10" customFormat="1" ht="20.100000000000001" customHeight="1">
      <c r="A131" s="11"/>
      <c r="B131" s="12"/>
      <c r="C131" s="14"/>
      <c r="D131" s="13"/>
      <c r="E131" s="214" t="s">
        <v>349</v>
      </c>
      <c r="F131" s="39"/>
      <c r="G131" s="30"/>
      <c r="H131" s="39"/>
      <c r="I131" s="61"/>
      <c r="J131" s="19"/>
      <c r="L131" s="19"/>
    </row>
    <row r="132" spans="1:12" s="10" customFormat="1" ht="20.100000000000001" customHeight="1">
      <c r="A132" s="40"/>
      <c r="B132" s="12"/>
      <c r="C132" s="14"/>
      <c r="D132" s="13"/>
      <c r="E132" s="18"/>
      <c r="I132" s="61"/>
      <c r="J132" s="19"/>
      <c r="K132" s="30"/>
      <c r="L132" s="20" t="s">
        <v>4</v>
      </c>
    </row>
    <row r="133" spans="1:12" s="10" customFormat="1" ht="20.100000000000001" customHeight="1">
      <c r="A133" s="40"/>
      <c r="B133" s="12"/>
      <c r="C133" s="14"/>
      <c r="D133" s="13"/>
      <c r="E133" s="18"/>
      <c r="I133" s="212"/>
      <c r="J133" s="20" t="s">
        <v>324</v>
      </c>
      <c r="K133" s="30"/>
      <c r="L133" s="20" t="s">
        <v>114</v>
      </c>
    </row>
    <row r="134" spans="1:12" s="10" customFormat="1" ht="20.100000000000001" customHeight="1">
      <c r="A134" s="41" t="s">
        <v>75</v>
      </c>
      <c r="B134" s="21" t="s">
        <v>76</v>
      </c>
      <c r="C134" s="22" t="e">
        <f>SUMIF(#REF!,$B134,#REF!)-SUMIF(#REF!,แก้ไข!$B134,#REF!)</f>
        <v>#REF!</v>
      </c>
      <c r="D134" s="23" t="e">
        <f>SUMIF(#REF!,แก้ไข!$B134,#REF!)-SUMIF(#REF!,$B134,#REF!)</f>
        <v>#REF!</v>
      </c>
      <c r="E134" s="24" t="s">
        <v>75</v>
      </c>
      <c r="I134" s="74"/>
      <c r="J134" s="25">
        <v>5761743.1900000004</v>
      </c>
      <c r="K134" s="30"/>
      <c r="L134" s="25">
        <v>4669743.1900000004</v>
      </c>
    </row>
    <row r="135" spans="1:12" s="10" customFormat="1" ht="20.100000000000001" customHeight="1">
      <c r="A135" s="41" t="s">
        <v>77</v>
      </c>
      <c r="B135" s="21" t="s">
        <v>78</v>
      </c>
      <c r="C135" s="22" t="e">
        <f>SUMIF(#REF!,$B135,#REF!)-SUMIF(#REF!,แก้ไข!$B135,#REF!)</f>
        <v>#REF!</v>
      </c>
      <c r="D135" s="23" t="e">
        <f>SUMIF(#REF!,แก้ไข!$B135,#REF!)-SUMIF(#REF!,$B135,#REF!)</f>
        <v>#REF!</v>
      </c>
      <c r="E135" s="85" t="s">
        <v>378</v>
      </c>
      <c r="I135" s="74"/>
      <c r="J135" s="63">
        <v>-1789731.52</v>
      </c>
      <c r="K135" s="30"/>
      <c r="L135" s="63">
        <v>-1220995.06</v>
      </c>
    </row>
    <row r="136" spans="1:12" s="10" customFormat="1" ht="20.100000000000001" customHeight="1">
      <c r="A136" s="41"/>
      <c r="B136" s="21"/>
      <c r="C136" s="22"/>
      <c r="D136" s="23"/>
      <c r="E136" s="18" t="s">
        <v>79</v>
      </c>
      <c r="I136" s="66"/>
      <c r="J136" s="75">
        <f>SUM(J134:J135)</f>
        <v>3972011.6700000004</v>
      </c>
      <c r="K136" s="30"/>
      <c r="L136" s="75">
        <f>SUM(L134:L135)</f>
        <v>3448748.1300000004</v>
      </c>
    </row>
    <row r="137" spans="1:12" s="10" customFormat="1" ht="20.100000000000001" customHeight="1">
      <c r="A137" s="8" t="s">
        <v>80</v>
      </c>
      <c r="B137" s="21" t="s">
        <v>81</v>
      </c>
      <c r="C137" s="22" t="e">
        <f>SUMIF(#REF!,$B137,#REF!)-SUMIF(#REF!,แก้ไข!$B137,#REF!)</f>
        <v>#REF!</v>
      </c>
      <c r="D137" s="23" t="e">
        <f>SUMIF(#REF!,แก้ไข!$B137,#REF!)-SUMIF(#REF!,$B137,#REF!)</f>
        <v>#REF!</v>
      </c>
      <c r="E137" s="24" t="s">
        <v>80</v>
      </c>
      <c r="I137" s="74"/>
      <c r="J137" s="25">
        <v>10668000</v>
      </c>
      <c r="K137" s="30"/>
      <c r="L137" s="25">
        <v>10088000</v>
      </c>
    </row>
    <row r="138" spans="1:12" s="10" customFormat="1" ht="20.100000000000001" customHeight="1">
      <c r="A138" s="8" t="s">
        <v>82</v>
      </c>
      <c r="B138" s="21" t="s">
        <v>83</v>
      </c>
      <c r="C138" s="22" t="e">
        <f>SUMIF(#REF!,$B138,#REF!)-SUMIF(#REF!,แก้ไข!$B138,#REF!)</f>
        <v>#REF!</v>
      </c>
      <c r="D138" s="23" t="e">
        <f>SUMIF(#REF!,แก้ไข!$B138,#REF!)-SUMIF(#REF!,$B138,#REF!)</f>
        <v>#REF!</v>
      </c>
      <c r="E138" s="24" t="s">
        <v>379</v>
      </c>
      <c r="I138" s="74"/>
      <c r="J138" s="63">
        <v>-6979749.6799999997</v>
      </c>
      <c r="K138" s="30"/>
      <c r="L138" s="63">
        <v>-6133995.7999999998</v>
      </c>
    </row>
    <row r="139" spans="1:12" s="10" customFormat="1" ht="20.100000000000001" customHeight="1">
      <c r="A139" s="7"/>
      <c r="B139" s="8"/>
      <c r="C139" s="9"/>
      <c r="D139" s="7"/>
      <c r="E139" s="18" t="s">
        <v>84</v>
      </c>
      <c r="I139" s="66"/>
      <c r="J139" s="60">
        <f>SUM(J137:J138)</f>
        <v>3688250.3200000003</v>
      </c>
      <c r="K139" s="30"/>
      <c r="L139" s="60">
        <f>SUM(L137:L138)</f>
        <v>3954004.2</v>
      </c>
    </row>
    <row r="140" spans="1:12" s="10" customFormat="1" ht="20.100000000000001" customHeight="1" thickBot="1">
      <c r="A140" s="7"/>
      <c r="B140" s="8"/>
      <c r="C140" s="9"/>
      <c r="D140" s="7"/>
      <c r="E140" s="18" t="s">
        <v>85</v>
      </c>
      <c r="I140" s="66"/>
      <c r="J140" s="82">
        <f>J136+J139</f>
        <v>7660261.9900000002</v>
      </c>
      <c r="K140" s="30"/>
      <c r="L140" s="82">
        <f>L136+L139</f>
        <v>7402752.3300000001</v>
      </c>
    </row>
    <row r="141" spans="1:12" s="10" customFormat="1" ht="20.100000000000001" customHeight="1" thickTop="1">
      <c r="A141" s="62"/>
      <c r="B141" s="21"/>
      <c r="C141" s="22"/>
      <c r="D141" s="23"/>
      <c r="E141" s="85"/>
      <c r="F141" s="19"/>
      <c r="G141" s="30"/>
      <c r="H141" s="19"/>
      <c r="J141" s="19"/>
      <c r="L141" s="6"/>
    </row>
    <row r="142" spans="1:12" s="10" customFormat="1" ht="20.100000000000001" customHeight="1">
      <c r="A142" s="11"/>
      <c r="B142" s="12"/>
      <c r="C142" s="14"/>
      <c r="D142" s="13"/>
      <c r="E142" s="214" t="s">
        <v>350</v>
      </c>
      <c r="F142" s="39"/>
      <c r="G142" s="26"/>
      <c r="H142" s="39"/>
      <c r="I142" s="61"/>
      <c r="J142" s="19"/>
      <c r="L142" s="19"/>
    </row>
    <row r="143" spans="1:12" s="10" customFormat="1" ht="20.100000000000001" customHeight="1">
      <c r="A143" s="40"/>
      <c r="B143" s="12"/>
      <c r="C143" s="14"/>
      <c r="D143" s="13"/>
      <c r="E143" s="18"/>
      <c r="I143" s="61"/>
      <c r="J143" s="19"/>
      <c r="K143" s="26"/>
      <c r="L143" s="20" t="s">
        <v>4</v>
      </c>
    </row>
    <row r="144" spans="1:12" s="10" customFormat="1" ht="20.100000000000001" customHeight="1">
      <c r="A144" s="40"/>
      <c r="B144" s="12"/>
      <c r="C144" s="14"/>
      <c r="D144" s="13"/>
      <c r="E144" s="18"/>
      <c r="I144" s="212"/>
      <c r="J144" s="20" t="s">
        <v>324</v>
      </c>
      <c r="K144" s="26"/>
      <c r="L144" s="20" t="s">
        <v>114</v>
      </c>
    </row>
    <row r="145" spans="1:12" s="10" customFormat="1" ht="20.100000000000001" customHeight="1">
      <c r="A145" s="41" t="s">
        <v>89</v>
      </c>
      <c r="B145" s="21" t="s">
        <v>90</v>
      </c>
      <c r="C145" s="22" t="e">
        <f>SUMIF(#REF!,แก้ไข!$B145,#REF!)-SUMIF(#REF!,$B145,#REF!)</f>
        <v>#REF!</v>
      </c>
      <c r="D145" s="23" t="e">
        <f>SUMIF(#REF!,$B145,#REF!)-SUMIF(#REF!,แก้ไข!$B145,#REF!)</f>
        <v>#REF!</v>
      </c>
      <c r="E145" s="85" t="s">
        <v>89</v>
      </c>
      <c r="I145" s="74"/>
      <c r="J145" s="25">
        <v>0</v>
      </c>
      <c r="K145" s="26"/>
      <c r="L145" s="25">
        <v>118012</v>
      </c>
    </row>
    <row r="146" spans="1:12" s="10" customFormat="1" ht="20.100000000000001" customHeight="1" thickBot="1">
      <c r="A146" s="7"/>
      <c r="B146" s="8"/>
      <c r="C146" s="9"/>
      <c r="D146" s="7"/>
      <c r="E146" s="214" t="s">
        <v>91</v>
      </c>
      <c r="I146" s="66"/>
      <c r="J146" s="68">
        <f>SUM(J145:J145)</f>
        <v>0</v>
      </c>
      <c r="K146" s="26"/>
      <c r="L146" s="68">
        <f>SUM(L145:L145)</f>
        <v>118012</v>
      </c>
    </row>
    <row r="147" spans="1:12" s="10" customFormat="1" ht="20.100000000000001" customHeight="1" thickTop="1">
      <c r="A147" s="7"/>
      <c r="B147" s="8"/>
      <c r="C147" s="9"/>
      <c r="D147" s="7"/>
      <c r="E147" s="18"/>
      <c r="F147" s="70"/>
      <c r="G147" s="26"/>
      <c r="H147" s="70"/>
      <c r="I147" s="66"/>
      <c r="J147" s="25"/>
      <c r="K147" s="80"/>
      <c r="L147" s="81"/>
    </row>
    <row r="148" spans="1:12" s="10" customFormat="1" ht="20.100000000000001" customHeight="1">
      <c r="A148" s="7"/>
      <c r="B148" s="8"/>
      <c r="C148" s="9"/>
      <c r="D148" s="7"/>
      <c r="E148" s="18"/>
      <c r="F148" s="70"/>
      <c r="G148" s="26"/>
      <c r="H148" s="70"/>
      <c r="I148" s="66"/>
      <c r="J148" s="25"/>
      <c r="K148" s="80"/>
      <c r="L148" s="81"/>
    </row>
    <row r="149" spans="1:12" s="10" customFormat="1" ht="20.100000000000001" customHeight="1">
      <c r="A149" s="7"/>
      <c r="B149" s="8"/>
      <c r="C149" s="9"/>
      <c r="D149" s="7"/>
      <c r="E149" s="18"/>
      <c r="F149" s="70"/>
      <c r="G149" s="26"/>
      <c r="H149" s="70"/>
      <c r="I149" s="66"/>
      <c r="J149" s="25"/>
      <c r="K149" s="80"/>
      <c r="L149" s="81"/>
    </row>
    <row r="150" spans="1:12" s="10" customFormat="1" ht="20.100000000000001" customHeight="1">
      <c r="A150" s="7"/>
      <c r="B150" s="8"/>
      <c r="C150" s="9"/>
      <c r="D150" s="7"/>
      <c r="E150" s="18"/>
      <c r="F150" s="70"/>
      <c r="G150" s="26"/>
      <c r="H150" s="70"/>
      <c r="I150" s="66"/>
      <c r="J150" s="25"/>
      <c r="K150" s="80"/>
      <c r="L150" s="81"/>
    </row>
    <row r="151" spans="1:12" s="10" customFormat="1" ht="20.100000000000001" customHeight="1">
      <c r="A151" s="7"/>
      <c r="B151" s="8"/>
      <c r="C151" s="9"/>
      <c r="D151" s="7"/>
      <c r="E151" s="18"/>
      <c r="F151" s="70"/>
      <c r="G151" s="26"/>
      <c r="H151" s="70"/>
      <c r="I151" s="66"/>
      <c r="J151" s="25"/>
      <c r="K151" s="80"/>
      <c r="L151" s="81"/>
    </row>
    <row r="152" spans="1:12" s="10" customFormat="1" ht="20.100000000000001" customHeight="1">
      <c r="A152" s="7"/>
      <c r="B152" s="8"/>
      <c r="C152" s="9"/>
      <c r="D152" s="7"/>
      <c r="E152" s="18"/>
      <c r="F152" s="70"/>
      <c r="G152" s="26"/>
      <c r="H152" s="70"/>
      <c r="I152" s="66"/>
      <c r="J152" s="25"/>
      <c r="K152" s="80"/>
      <c r="L152" s="208">
        <v>19</v>
      </c>
    </row>
    <row r="153" spans="1:12" s="10" customFormat="1" ht="20.100000000000001" customHeight="1">
      <c r="A153" s="7"/>
      <c r="B153" s="8"/>
      <c r="C153" s="9"/>
      <c r="D153" s="7"/>
      <c r="E153" s="216" t="s">
        <v>328</v>
      </c>
      <c r="F153" s="216"/>
      <c r="G153" s="216"/>
      <c r="H153" s="216"/>
      <c r="I153" s="216"/>
      <c r="J153" s="216"/>
      <c r="K153" s="216"/>
      <c r="L153" s="216"/>
    </row>
    <row r="154" spans="1:12" s="10" customFormat="1" ht="20.100000000000001" customHeight="1">
      <c r="A154" s="7"/>
      <c r="B154" s="8"/>
      <c r="C154" s="9"/>
      <c r="D154" s="7"/>
      <c r="E154" s="216" t="s">
        <v>2</v>
      </c>
      <c r="F154" s="216"/>
      <c r="G154" s="216"/>
      <c r="H154" s="216"/>
      <c r="I154" s="216"/>
      <c r="J154" s="216"/>
      <c r="K154" s="216"/>
      <c r="L154" s="216"/>
    </row>
    <row r="155" spans="1:12" s="10" customFormat="1" ht="20.100000000000001" customHeight="1">
      <c r="A155" s="7"/>
      <c r="B155" s="8"/>
      <c r="C155" s="9"/>
      <c r="D155" s="7"/>
      <c r="E155" s="216" t="s">
        <v>325</v>
      </c>
      <c r="F155" s="216"/>
      <c r="G155" s="216"/>
      <c r="H155" s="216"/>
      <c r="I155" s="216"/>
      <c r="J155" s="216"/>
      <c r="K155" s="216"/>
      <c r="L155" s="216"/>
    </row>
    <row r="156" spans="1:12" s="10" customFormat="1" ht="20.100000000000001" customHeight="1">
      <c r="A156" s="7"/>
      <c r="B156" s="8"/>
      <c r="C156" s="9"/>
      <c r="D156" s="7"/>
      <c r="E156" s="18"/>
      <c r="F156" s="70"/>
      <c r="G156" s="26"/>
      <c r="H156" s="70"/>
      <c r="I156" s="66"/>
      <c r="J156" s="25"/>
      <c r="K156" s="80"/>
      <c r="L156" s="81"/>
    </row>
    <row r="157" spans="1:12" s="10" customFormat="1" ht="20.100000000000001" customHeight="1">
      <c r="A157" s="11"/>
      <c r="B157" s="12"/>
      <c r="C157" s="14"/>
      <c r="D157" s="13"/>
      <c r="E157" s="214" t="s">
        <v>373</v>
      </c>
      <c r="F157" s="39"/>
      <c r="G157" s="26"/>
      <c r="H157" s="39"/>
      <c r="I157" s="61"/>
      <c r="J157" s="20"/>
      <c r="K157" s="212"/>
      <c r="L157" s="19"/>
    </row>
    <row r="158" spans="1:12" s="10" customFormat="1" ht="20.100000000000001" customHeight="1">
      <c r="A158" s="40"/>
      <c r="B158" s="12"/>
      <c r="C158" s="14"/>
      <c r="D158" s="13"/>
      <c r="E158" s="18"/>
      <c r="I158" s="61"/>
      <c r="J158" s="19"/>
      <c r="K158" s="26"/>
      <c r="L158" s="20" t="s">
        <v>4</v>
      </c>
    </row>
    <row r="159" spans="1:12" s="10" customFormat="1" ht="20.100000000000001" customHeight="1">
      <c r="A159" s="40"/>
      <c r="B159" s="12"/>
      <c r="C159" s="14"/>
      <c r="D159" s="13"/>
      <c r="E159" s="18"/>
      <c r="I159" s="212"/>
      <c r="J159" s="20" t="s">
        <v>324</v>
      </c>
      <c r="K159" s="26"/>
      <c r="L159" s="20" t="s">
        <v>114</v>
      </c>
    </row>
    <row r="160" spans="1:12" s="10" customFormat="1" ht="20.100000000000001" customHeight="1">
      <c r="A160" s="40"/>
      <c r="B160" s="12"/>
      <c r="C160" s="14"/>
      <c r="D160" s="13"/>
      <c r="E160" s="24" t="s">
        <v>366</v>
      </c>
      <c r="I160" s="212"/>
      <c r="J160" s="29">
        <v>1879200</v>
      </c>
      <c r="K160" s="26"/>
      <c r="L160" s="20">
        <v>0</v>
      </c>
    </row>
    <row r="161" spans="1:12" s="10" customFormat="1" ht="20.100000000000001" customHeight="1">
      <c r="A161" s="41" t="s">
        <v>92</v>
      </c>
      <c r="B161" s="21" t="s">
        <v>93</v>
      </c>
      <c r="C161" s="22" t="e">
        <f>SUMIF(#REF!,แก้ไข!$B161,#REF!)-SUMIF(#REF!,$B161,#REF!)</f>
        <v>#REF!</v>
      </c>
      <c r="D161" s="23" t="e">
        <f>SUMIF(#REF!,$B161,#REF!)-SUMIF(#REF!,แก้ไข!$B161,#REF!)</f>
        <v>#REF!</v>
      </c>
      <c r="E161" s="28" t="s">
        <v>86</v>
      </c>
      <c r="I161" s="45"/>
      <c r="J161" s="29">
        <v>6686.6</v>
      </c>
      <c r="K161" s="26"/>
      <c r="L161" s="29">
        <v>6814</v>
      </c>
    </row>
    <row r="162" spans="1:12" s="10" customFormat="1" ht="20.100000000000001" customHeight="1">
      <c r="A162" s="41" t="s">
        <v>94</v>
      </c>
      <c r="B162" s="21" t="s">
        <v>95</v>
      </c>
      <c r="C162" s="22" t="e">
        <f>SUMIF(#REF!,แก้ไข!$B162,#REF!)-SUMIF(#REF!,$B162,#REF!)</f>
        <v>#REF!</v>
      </c>
      <c r="D162" s="23" t="e">
        <f>SUMIF(#REF!,$B162,#REF!)-SUMIF(#REF!,แก้ไข!$B162,#REF!)</f>
        <v>#REF!</v>
      </c>
      <c r="E162" s="28" t="s">
        <v>87</v>
      </c>
      <c r="I162" s="45"/>
      <c r="J162" s="29">
        <v>19378.02</v>
      </c>
      <c r="K162" s="26"/>
      <c r="L162" s="43">
        <v>16925.060000000001</v>
      </c>
    </row>
    <row r="163" spans="1:12" s="10" customFormat="1" ht="20.100000000000001" customHeight="1">
      <c r="A163" s="41"/>
      <c r="B163" s="21"/>
      <c r="C163" s="22"/>
      <c r="D163" s="23"/>
      <c r="E163" s="28" t="s">
        <v>367</v>
      </c>
      <c r="I163" s="45"/>
      <c r="J163" s="29">
        <v>18000</v>
      </c>
      <c r="K163" s="26"/>
      <c r="L163" s="84">
        <v>0</v>
      </c>
    </row>
    <row r="164" spans="1:12" s="10" customFormat="1" ht="20.100000000000001" customHeight="1" thickBot="1">
      <c r="A164" s="41" t="s">
        <v>96</v>
      </c>
      <c r="B164" s="21" t="s">
        <v>97</v>
      </c>
      <c r="C164" s="22" t="e">
        <f>SUMIF(#REF!,แก้ไข!$B164,#REF!)-SUMIF(#REF!,$B164,#REF!)</f>
        <v>#REF!</v>
      </c>
      <c r="D164" s="23" t="e">
        <f>SUMIF(#REF!,$B164,#REF!)-SUMIF(#REF!,แก้ไข!$B164,#REF!)</f>
        <v>#REF!</v>
      </c>
      <c r="E164" s="42" t="s">
        <v>88</v>
      </c>
      <c r="I164" s="45"/>
      <c r="J164" s="33">
        <f>SUM(J160:J163)</f>
        <v>1923264.62</v>
      </c>
      <c r="K164" s="88"/>
      <c r="L164" s="179">
        <f>SUM(L161:L162)</f>
        <v>23739.06</v>
      </c>
    </row>
    <row r="165" spans="1:12" s="10" customFormat="1" ht="20.100000000000001" customHeight="1" thickTop="1">
      <c r="A165" s="41"/>
      <c r="B165" s="21"/>
      <c r="C165" s="22"/>
      <c r="D165" s="23"/>
      <c r="E165" s="42"/>
      <c r="I165" s="45"/>
      <c r="J165" s="43"/>
      <c r="K165" s="88"/>
      <c r="L165" s="43"/>
    </row>
    <row r="166" spans="1:12" s="10" customFormat="1" ht="20.100000000000001" customHeight="1">
      <c r="A166" s="41"/>
      <c r="B166" s="21"/>
      <c r="C166" s="22"/>
      <c r="D166" s="23"/>
      <c r="E166" s="89" t="s">
        <v>407</v>
      </c>
      <c r="F166" s="39"/>
      <c r="G166" s="42"/>
      <c r="H166" s="39"/>
      <c r="I166" s="61"/>
      <c r="J166" s="19"/>
      <c r="L166" s="19"/>
    </row>
    <row r="167" spans="1:12" s="10" customFormat="1" ht="20.100000000000001" customHeight="1">
      <c r="A167" s="41"/>
      <c r="B167" s="21"/>
      <c r="C167" s="22"/>
      <c r="D167" s="23"/>
      <c r="E167" s="18"/>
      <c r="I167" s="61"/>
      <c r="J167" s="19"/>
      <c r="L167" s="20" t="s">
        <v>4</v>
      </c>
    </row>
    <row r="168" spans="1:12" s="10" customFormat="1" ht="20.100000000000001" customHeight="1">
      <c r="A168" s="41"/>
      <c r="B168" s="21"/>
      <c r="C168" s="22"/>
      <c r="D168" s="23"/>
      <c r="E168" s="18"/>
      <c r="I168" s="212"/>
      <c r="J168" s="20" t="s">
        <v>324</v>
      </c>
      <c r="K168" s="212"/>
      <c r="L168" s="20" t="s">
        <v>114</v>
      </c>
    </row>
    <row r="169" spans="1:12" s="10" customFormat="1" ht="20.100000000000001" customHeight="1">
      <c r="A169" s="41"/>
      <c r="B169" s="21"/>
      <c r="C169" s="22"/>
      <c r="D169" s="23"/>
      <c r="E169" s="24" t="s">
        <v>368</v>
      </c>
      <c r="I169" s="45"/>
      <c r="J169" s="29">
        <v>58</v>
      </c>
      <c r="K169" s="212"/>
      <c r="L169" s="20">
        <v>0</v>
      </c>
    </row>
    <row r="170" spans="1:12" s="10" customFormat="1" ht="20.100000000000001" customHeight="1">
      <c r="A170" s="41"/>
      <c r="B170" s="21"/>
      <c r="C170" s="22"/>
      <c r="D170" s="23"/>
      <c r="E170" s="24" t="s">
        <v>105</v>
      </c>
      <c r="I170" s="74"/>
      <c r="J170" s="25">
        <v>38937.660000000003</v>
      </c>
      <c r="K170" s="26"/>
      <c r="L170" s="25">
        <v>109640</v>
      </c>
    </row>
    <row r="171" spans="1:12" s="10" customFormat="1" ht="20.100000000000001" customHeight="1">
      <c r="A171" s="41"/>
      <c r="B171" s="21"/>
      <c r="C171" s="22"/>
      <c r="D171" s="23"/>
      <c r="E171" s="90" t="s">
        <v>108</v>
      </c>
      <c r="I171" s="74"/>
      <c r="J171" s="25">
        <v>86075</v>
      </c>
      <c r="K171" s="26"/>
      <c r="L171" s="25">
        <v>61937</v>
      </c>
    </row>
    <row r="172" spans="1:12" s="10" customFormat="1" ht="20.100000000000001" customHeight="1">
      <c r="A172" s="41"/>
      <c r="B172" s="21"/>
      <c r="C172" s="22"/>
      <c r="D172" s="23"/>
      <c r="E172" s="90" t="s">
        <v>369</v>
      </c>
      <c r="I172" s="74"/>
      <c r="J172" s="25">
        <v>5300</v>
      </c>
      <c r="K172" s="26"/>
      <c r="L172" s="25">
        <v>5300</v>
      </c>
    </row>
    <row r="173" spans="1:12" s="10" customFormat="1" ht="20.100000000000001" customHeight="1" thickBot="1">
      <c r="A173" s="41"/>
      <c r="B173" s="21"/>
      <c r="C173" s="22"/>
      <c r="D173" s="23"/>
      <c r="E173" s="73" t="s">
        <v>109</v>
      </c>
      <c r="I173" s="45"/>
      <c r="J173" s="33">
        <f>SUM(J169:J172)</f>
        <v>130370.66</v>
      </c>
      <c r="K173" s="91"/>
      <c r="L173" s="33">
        <f>SUM(L169:L172)</f>
        <v>176877</v>
      </c>
    </row>
    <row r="174" spans="1:12" s="10" customFormat="1" ht="20.100000000000001" customHeight="1" thickTop="1">
      <c r="A174" s="41"/>
      <c r="B174" s="21"/>
      <c r="C174" s="22"/>
      <c r="D174" s="23"/>
      <c r="E174" s="42"/>
      <c r="I174" s="45"/>
      <c r="J174" s="43"/>
      <c r="K174" s="88"/>
      <c r="L174" s="43"/>
    </row>
    <row r="175" spans="1:12" s="10" customFormat="1" ht="20.100000000000001" customHeight="1">
      <c r="A175" s="41"/>
      <c r="B175" s="21"/>
      <c r="C175" s="22"/>
      <c r="D175" s="23"/>
      <c r="E175" s="214" t="s">
        <v>408</v>
      </c>
      <c r="F175" s="29"/>
      <c r="G175" s="26"/>
      <c r="H175" s="29"/>
      <c r="I175" s="45"/>
      <c r="J175" s="92"/>
      <c r="K175" s="93"/>
      <c r="L175" s="19"/>
    </row>
    <row r="176" spans="1:12" s="10" customFormat="1" ht="20.100000000000001" customHeight="1">
      <c r="A176" s="41"/>
      <c r="B176" s="21"/>
      <c r="C176" s="22"/>
      <c r="D176" s="23"/>
      <c r="E176" s="28"/>
      <c r="I176" s="45"/>
      <c r="J176" s="19"/>
      <c r="K176" s="26"/>
      <c r="L176" s="20" t="s">
        <v>4</v>
      </c>
    </row>
    <row r="177" spans="1:12" s="10" customFormat="1" ht="20.100000000000001" customHeight="1">
      <c r="A177" s="41"/>
      <c r="B177" s="21"/>
      <c r="C177" s="22"/>
      <c r="D177" s="23"/>
      <c r="E177" s="28"/>
      <c r="I177" s="45"/>
      <c r="J177" s="20" t="s">
        <v>324</v>
      </c>
      <c r="K177" s="26"/>
      <c r="L177" s="20" t="s">
        <v>114</v>
      </c>
    </row>
    <row r="178" spans="1:12" s="10" customFormat="1" ht="20.100000000000001" customHeight="1">
      <c r="A178" s="41"/>
      <c r="B178" s="21"/>
      <c r="C178" s="22"/>
      <c r="D178" s="23"/>
      <c r="E178" s="28" t="s">
        <v>98</v>
      </c>
      <c r="I178" s="45"/>
      <c r="J178" s="177">
        <v>1678542.55</v>
      </c>
      <c r="K178" s="26"/>
      <c r="L178" s="177">
        <v>2493210.81</v>
      </c>
    </row>
    <row r="179" spans="1:12" s="10" customFormat="1" ht="20.100000000000001" customHeight="1">
      <c r="A179" s="41"/>
      <c r="B179" s="21"/>
      <c r="C179" s="22"/>
      <c r="D179" s="23"/>
      <c r="E179" s="42" t="s">
        <v>110</v>
      </c>
      <c r="I179" s="45"/>
      <c r="J179" s="20">
        <v>1678542.55</v>
      </c>
      <c r="K179" s="94"/>
      <c r="L179" s="20">
        <f>SUM(L178)</f>
        <v>2493210.81</v>
      </c>
    </row>
    <row r="180" spans="1:12" s="10" customFormat="1" ht="20.100000000000001" customHeight="1">
      <c r="A180" s="41"/>
      <c r="B180" s="21"/>
      <c r="C180" s="22"/>
      <c r="D180" s="23"/>
      <c r="E180" s="28" t="s">
        <v>351</v>
      </c>
      <c r="I180" s="45"/>
      <c r="J180" s="29">
        <v>-830961.63</v>
      </c>
      <c r="K180" s="26"/>
      <c r="L180" s="29">
        <v>-814668.26</v>
      </c>
    </row>
    <row r="181" spans="1:12" s="10" customFormat="1" ht="20.100000000000001" customHeight="1" thickBot="1">
      <c r="A181" s="41"/>
      <c r="B181" s="21"/>
      <c r="C181" s="22"/>
      <c r="D181" s="23"/>
      <c r="E181" s="42" t="s">
        <v>111</v>
      </c>
      <c r="I181" s="45"/>
      <c r="J181" s="33">
        <f>SUM(J179:J180)</f>
        <v>847580.92</v>
      </c>
      <c r="K181" s="88"/>
      <c r="L181" s="95">
        <v>1678542.55</v>
      </c>
    </row>
    <row r="182" spans="1:12" s="10" customFormat="1" ht="20.100000000000001" customHeight="1" thickTop="1">
      <c r="A182" s="41"/>
      <c r="B182" s="21"/>
      <c r="C182" s="22"/>
      <c r="D182" s="23"/>
      <c r="E182" s="28" t="s">
        <v>352</v>
      </c>
      <c r="F182" s="29"/>
      <c r="G182" s="26"/>
      <c r="H182" s="29"/>
      <c r="I182" s="45"/>
      <c r="J182" s="92"/>
      <c r="K182" s="93"/>
      <c r="L182" s="19"/>
    </row>
    <row r="183" spans="1:12" s="10" customFormat="1" ht="20.100000000000001" customHeight="1">
      <c r="A183" s="41"/>
      <c r="B183" s="21"/>
      <c r="C183" s="22"/>
      <c r="D183" s="23"/>
      <c r="E183" s="28"/>
      <c r="F183" s="29"/>
      <c r="G183" s="26"/>
      <c r="H183" s="29"/>
      <c r="I183" s="45"/>
      <c r="J183" s="92"/>
      <c r="K183" s="93"/>
      <c r="L183" s="19"/>
    </row>
    <row r="184" spans="1:12" s="10" customFormat="1" ht="20.100000000000001" customHeight="1">
      <c r="A184" s="41"/>
      <c r="B184" s="21"/>
      <c r="C184" s="22"/>
      <c r="D184" s="23"/>
      <c r="E184" s="19"/>
      <c r="F184" s="70" t="s">
        <v>112</v>
      </c>
      <c r="G184" s="96"/>
      <c r="H184" s="219" t="s">
        <v>113</v>
      </c>
      <c r="I184" s="219"/>
      <c r="J184" s="219"/>
      <c r="K184" s="97"/>
      <c r="L184" s="66" t="s">
        <v>22</v>
      </c>
    </row>
    <row r="185" spans="1:12" s="10" customFormat="1" ht="20.100000000000001" customHeight="1">
      <c r="A185" s="41"/>
      <c r="B185" s="21"/>
      <c r="C185" s="22"/>
      <c r="D185" s="23"/>
      <c r="E185" s="98" t="s">
        <v>100</v>
      </c>
      <c r="F185" s="99"/>
      <c r="G185" s="99"/>
      <c r="H185" s="100" t="s">
        <v>409</v>
      </c>
      <c r="I185" s="101"/>
      <c r="J185" s="101"/>
      <c r="K185" s="101"/>
      <c r="L185" s="102"/>
    </row>
    <row r="186" spans="1:12" s="10" customFormat="1" ht="20.100000000000001" customHeight="1">
      <c r="A186" s="41"/>
      <c r="B186" s="21"/>
      <c r="C186" s="22"/>
      <c r="D186" s="23"/>
      <c r="E186" s="28" t="s">
        <v>99</v>
      </c>
      <c r="F186" s="29"/>
      <c r="G186" s="26"/>
      <c r="H186" s="29"/>
      <c r="I186" s="45"/>
      <c r="J186" s="92"/>
      <c r="K186" s="93"/>
      <c r="L186" s="103"/>
    </row>
    <row r="187" spans="1:12" s="10" customFormat="1" ht="20.100000000000001" customHeight="1">
      <c r="A187" s="41"/>
      <c r="B187" s="21"/>
      <c r="C187" s="22"/>
      <c r="D187" s="23"/>
      <c r="E187" s="28" t="s">
        <v>353</v>
      </c>
      <c r="F187" s="177">
        <v>830961.63</v>
      </c>
      <c r="G187" s="26"/>
      <c r="H187" s="177">
        <v>847580.92</v>
      </c>
      <c r="I187" s="45"/>
      <c r="J187" s="194">
        <v>0</v>
      </c>
      <c r="K187" s="93"/>
      <c r="L187" s="50">
        <v>1678542.55</v>
      </c>
    </row>
    <row r="188" spans="1:12" s="10" customFormat="1" ht="20.100000000000001" customHeight="1">
      <c r="A188" s="41"/>
      <c r="B188" s="21"/>
      <c r="C188" s="22"/>
      <c r="D188" s="23"/>
      <c r="E188" s="42" t="s">
        <v>354</v>
      </c>
      <c r="F188" s="84">
        <f>SUM(F187)</f>
        <v>830961.63</v>
      </c>
      <c r="G188" s="195"/>
      <c r="H188" s="84">
        <f>SUM(H187)</f>
        <v>847580.92</v>
      </c>
      <c r="I188" s="196"/>
      <c r="J188" s="197">
        <v>0</v>
      </c>
      <c r="K188" s="198"/>
      <c r="L188" s="199">
        <f>SUM(L187)</f>
        <v>1678542.55</v>
      </c>
    </row>
    <row r="189" spans="1:12" s="10" customFormat="1" ht="20.100000000000001" customHeight="1">
      <c r="A189" s="41"/>
      <c r="B189" s="21"/>
      <c r="C189" s="22"/>
      <c r="D189" s="23"/>
      <c r="E189" s="42" t="s">
        <v>355</v>
      </c>
      <c r="F189" s="84">
        <f>SUM(F188)</f>
        <v>830961.63</v>
      </c>
      <c r="G189" s="195"/>
      <c r="H189" s="84">
        <f>SUM(H188)</f>
        <v>847580.92</v>
      </c>
      <c r="I189" s="196"/>
      <c r="J189" s="197">
        <v>0</v>
      </c>
      <c r="K189" s="198"/>
      <c r="L189" s="199">
        <f>SUM(L188)</f>
        <v>1678542.55</v>
      </c>
    </row>
    <row r="190" spans="1:12" s="10" customFormat="1" ht="20.100000000000001" customHeight="1">
      <c r="A190" s="41"/>
      <c r="B190" s="21"/>
      <c r="C190" s="22"/>
      <c r="D190" s="23"/>
      <c r="E190" s="42"/>
      <c r="F190" s="34"/>
      <c r="G190" s="195"/>
      <c r="H190" s="34"/>
      <c r="I190" s="196"/>
      <c r="J190" s="200"/>
      <c r="K190" s="198"/>
      <c r="L190" s="209">
        <v>20</v>
      </c>
    </row>
    <row r="191" spans="1:12" s="10" customFormat="1" ht="20.100000000000001" customHeight="1">
      <c r="A191" s="62"/>
      <c r="B191" s="21"/>
      <c r="C191" s="22"/>
      <c r="D191" s="23"/>
      <c r="E191" s="216" t="s">
        <v>328</v>
      </c>
      <c r="F191" s="216"/>
      <c r="G191" s="216"/>
      <c r="H191" s="216"/>
      <c r="I191" s="216"/>
      <c r="J191" s="216"/>
      <c r="K191" s="216"/>
      <c r="L191" s="216"/>
    </row>
    <row r="192" spans="1:12" s="10" customFormat="1" ht="20.100000000000001" customHeight="1">
      <c r="A192" s="62"/>
      <c r="B192" s="21"/>
      <c r="C192" s="22"/>
      <c r="D192" s="23"/>
      <c r="E192" s="216" t="s">
        <v>2</v>
      </c>
      <c r="F192" s="216"/>
      <c r="G192" s="216"/>
      <c r="H192" s="216"/>
      <c r="I192" s="216"/>
      <c r="J192" s="216"/>
      <c r="K192" s="216"/>
      <c r="L192" s="216"/>
    </row>
    <row r="193" spans="1:12" s="10" customFormat="1" ht="20.100000000000001" customHeight="1">
      <c r="A193" s="62"/>
      <c r="B193" s="21"/>
      <c r="C193" s="22"/>
      <c r="D193" s="23"/>
      <c r="E193" s="216" t="s">
        <v>325</v>
      </c>
      <c r="F193" s="216"/>
      <c r="G193" s="216"/>
      <c r="H193" s="216"/>
      <c r="I193" s="216"/>
      <c r="J193" s="216"/>
      <c r="K193" s="216"/>
      <c r="L193" s="216"/>
    </row>
    <row r="194" spans="1:12" s="10" customFormat="1" ht="20.100000000000001" customHeight="1">
      <c r="A194" s="62"/>
      <c r="B194" s="21"/>
      <c r="C194" s="22"/>
      <c r="D194" s="23"/>
      <c r="E194" s="73"/>
      <c r="I194" s="45"/>
      <c r="J194" s="34"/>
      <c r="K194" s="91"/>
      <c r="L194" s="34"/>
    </row>
    <row r="195" spans="1:12" s="10" customFormat="1" ht="20.100000000000001" customHeight="1">
      <c r="A195" s="11"/>
      <c r="B195" s="12"/>
      <c r="C195" s="14"/>
      <c r="D195" s="13"/>
      <c r="E195" s="214" t="s">
        <v>356</v>
      </c>
      <c r="F195" s="39"/>
      <c r="G195" s="42"/>
      <c r="H195" s="39"/>
      <c r="I195" s="61"/>
      <c r="J195" s="19"/>
      <c r="L195" s="19"/>
    </row>
    <row r="196" spans="1:12" s="10" customFormat="1" ht="20.100000000000001" customHeight="1">
      <c r="A196" s="40"/>
      <c r="B196" s="12"/>
      <c r="C196" s="14"/>
      <c r="D196" s="13"/>
      <c r="E196" s="18"/>
      <c r="I196" s="61"/>
      <c r="J196" s="19"/>
      <c r="L196" s="20" t="s">
        <v>4</v>
      </c>
    </row>
    <row r="197" spans="1:12" s="10" customFormat="1" ht="20.100000000000001" customHeight="1">
      <c r="A197" s="40"/>
      <c r="B197" s="12"/>
      <c r="C197" s="14"/>
      <c r="D197" s="13"/>
      <c r="E197" s="18"/>
      <c r="I197" s="212"/>
      <c r="J197" s="20" t="s">
        <v>324</v>
      </c>
      <c r="K197" s="212"/>
      <c r="L197" s="20" t="s">
        <v>114</v>
      </c>
    </row>
    <row r="198" spans="1:12" s="10" customFormat="1" ht="20.100000000000001" customHeight="1">
      <c r="A198" s="41" t="s">
        <v>101</v>
      </c>
      <c r="B198" s="21" t="s">
        <v>102</v>
      </c>
      <c r="C198" s="22" t="e">
        <f>SUMIF(#REF!,แก้ไข!$B198,#REF!)-SUMIF(#REF!,$B198,#REF!)</f>
        <v>#REF!</v>
      </c>
      <c r="D198" s="23" t="e">
        <f>SUMIF(#REF!,$B198,#REF!)-SUMIF(#REF!,แก้ไข!$B198,#REF!)</f>
        <v>#REF!</v>
      </c>
      <c r="E198" s="24" t="s">
        <v>108</v>
      </c>
      <c r="I198" s="74"/>
      <c r="J198" s="25">
        <v>96125</v>
      </c>
      <c r="K198" s="26">
        <v>34750</v>
      </c>
      <c r="L198" s="25">
        <v>34750</v>
      </c>
    </row>
    <row r="199" spans="1:12" s="10" customFormat="1" ht="20.100000000000001" customHeight="1" thickBot="1">
      <c r="A199" s="62" t="s">
        <v>103</v>
      </c>
      <c r="B199" s="21" t="s">
        <v>104</v>
      </c>
      <c r="C199" s="22" t="e">
        <f>SUMIF(#REF!,แก้ไข!$B199,#REF!)-SUMIF(#REF!,$B199,#REF!)</f>
        <v>#REF!</v>
      </c>
      <c r="D199" s="23" t="e">
        <f>SUMIF(#REF!,$B199,#REF!)-SUMIF(#REF!,แก้ไข!$B199,#REF!)</f>
        <v>#REF!</v>
      </c>
      <c r="E199" s="73" t="s">
        <v>115</v>
      </c>
      <c r="I199" s="45"/>
      <c r="J199" s="33">
        <f>SUM(J198:J198)</f>
        <v>96125</v>
      </c>
      <c r="K199" s="91"/>
      <c r="L199" s="33">
        <f>SUM(L198:L198)</f>
        <v>34750</v>
      </c>
    </row>
    <row r="200" spans="1:12" s="10" customFormat="1" ht="20.100000000000001" customHeight="1" thickTop="1">
      <c r="A200" s="62"/>
      <c r="B200" s="21"/>
      <c r="C200" s="22"/>
      <c r="D200" s="23"/>
      <c r="E200" s="73"/>
      <c r="I200" s="45"/>
      <c r="J200" s="34"/>
      <c r="K200" s="91"/>
      <c r="L200" s="34"/>
    </row>
    <row r="201" spans="1:12" s="10" customFormat="1" ht="20.100000000000001" customHeight="1">
      <c r="A201" s="41" t="s">
        <v>106</v>
      </c>
      <c r="B201" s="21" t="s">
        <v>107</v>
      </c>
      <c r="C201" s="22" t="e">
        <f>SUMIF(#REF!,แก้ไข!$B201,#REF!)-SUMIF(#REF!,$B201,#REF!)</f>
        <v>#REF!</v>
      </c>
      <c r="D201" s="23" t="e">
        <f>SUMIF(#REF!,$B201,#REF!)-SUMIF(#REF!,แก้ไข!$B201,#REF!)</f>
        <v>#REF!</v>
      </c>
      <c r="E201" s="42" t="s">
        <v>374</v>
      </c>
      <c r="F201" s="39"/>
      <c r="G201" s="42"/>
      <c r="H201" s="39"/>
      <c r="I201" s="214"/>
      <c r="J201" s="19"/>
      <c r="L201" s="172"/>
    </row>
    <row r="202" spans="1:12" s="10" customFormat="1" ht="20.100000000000001" customHeight="1">
      <c r="A202" s="41"/>
      <c r="B202" s="21"/>
      <c r="C202" s="22"/>
      <c r="D202" s="23"/>
      <c r="E202" s="28" t="s">
        <v>380</v>
      </c>
      <c r="F202" s="39"/>
      <c r="G202" s="42"/>
      <c r="H202" s="39"/>
      <c r="I202" s="214"/>
      <c r="J202" s="19"/>
      <c r="L202" s="172"/>
    </row>
    <row r="203" spans="1:12" s="10" customFormat="1" ht="20.100000000000001" customHeight="1">
      <c r="A203" s="41"/>
      <c r="B203" s="21"/>
      <c r="C203" s="22"/>
      <c r="D203" s="23"/>
      <c r="E203" s="28" t="s">
        <v>381</v>
      </c>
      <c r="F203" s="39"/>
      <c r="G203" s="42"/>
      <c r="H203" s="39"/>
      <c r="I203" s="214"/>
      <c r="J203" s="19"/>
      <c r="L203" s="172"/>
    </row>
    <row r="204" spans="1:12" s="10" customFormat="1" ht="20.100000000000001" customHeight="1">
      <c r="A204" s="41"/>
      <c r="B204" s="21"/>
      <c r="C204" s="22"/>
      <c r="D204" s="23"/>
      <c r="E204" s="28" t="s">
        <v>382</v>
      </c>
      <c r="F204" s="39"/>
      <c r="G204" s="42"/>
      <c r="H204" s="39"/>
      <c r="I204" s="214"/>
      <c r="J204" s="19"/>
      <c r="L204" s="172"/>
    </row>
    <row r="205" spans="1:12" s="10" customFormat="1" ht="20.100000000000001" customHeight="1">
      <c r="A205" s="41"/>
      <c r="B205" s="21"/>
      <c r="C205" s="22"/>
      <c r="D205" s="23"/>
      <c r="E205" s="28"/>
      <c r="F205" s="39"/>
      <c r="G205" s="42"/>
      <c r="H205" s="39"/>
      <c r="I205" s="214"/>
      <c r="J205" s="19"/>
      <c r="L205" s="20" t="s">
        <v>4</v>
      </c>
    </row>
    <row r="206" spans="1:12" s="10" customFormat="1" ht="20.100000000000001" customHeight="1">
      <c r="A206" s="41"/>
      <c r="B206" s="21"/>
      <c r="C206" s="22"/>
      <c r="D206" s="23"/>
      <c r="E206" s="28"/>
      <c r="F206" s="39"/>
      <c r="G206" s="42"/>
      <c r="H206" s="39"/>
      <c r="I206" s="214"/>
      <c r="J206" s="20" t="s">
        <v>324</v>
      </c>
      <c r="K206" s="212"/>
      <c r="L206" s="20" t="s">
        <v>114</v>
      </c>
    </row>
    <row r="207" spans="1:12" s="10" customFormat="1" ht="20.100000000000001" customHeight="1">
      <c r="A207" s="41"/>
      <c r="B207" s="21"/>
      <c r="C207" s="22"/>
      <c r="D207" s="23"/>
      <c r="E207" s="28" t="s">
        <v>112</v>
      </c>
      <c r="F207" s="39"/>
      <c r="G207" s="42"/>
      <c r="H207" s="39"/>
      <c r="I207" s="214"/>
      <c r="J207" s="25">
        <v>2509.15</v>
      </c>
      <c r="K207" s="26">
        <v>34750</v>
      </c>
      <c r="L207" s="25">
        <v>2509.15</v>
      </c>
    </row>
    <row r="208" spans="1:12" s="10" customFormat="1" ht="20.100000000000001" customHeight="1" thickBot="1">
      <c r="A208" s="41"/>
      <c r="B208" s="21"/>
      <c r="C208" s="22"/>
      <c r="D208" s="23"/>
      <c r="E208" s="42" t="s">
        <v>22</v>
      </c>
      <c r="F208" s="39"/>
      <c r="G208" s="42"/>
      <c r="H208" s="39"/>
      <c r="I208" s="214"/>
      <c r="J208" s="174">
        <f>+J207</f>
        <v>2509.15</v>
      </c>
      <c r="K208" s="178"/>
      <c r="L208" s="173">
        <f>+L207</f>
        <v>2509.15</v>
      </c>
    </row>
    <row r="209" spans="1:12" s="10" customFormat="1" ht="20.100000000000001" customHeight="1" thickTop="1">
      <c r="A209" s="41"/>
      <c r="B209" s="21"/>
      <c r="C209" s="22"/>
      <c r="D209" s="23"/>
      <c r="E209" s="42"/>
      <c r="F209" s="39"/>
      <c r="G209" s="42"/>
      <c r="H209" s="39"/>
      <c r="I209" s="214"/>
      <c r="J209" s="19"/>
      <c r="L209" s="172"/>
    </row>
    <row r="210" spans="1:12" s="10" customFormat="1" ht="20.100000000000001" customHeight="1">
      <c r="A210" s="41"/>
      <c r="B210" s="21"/>
      <c r="C210" s="22"/>
      <c r="D210" s="23"/>
      <c r="E210" s="28" t="s">
        <v>419</v>
      </c>
      <c r="F210" s="39"/>
      <c r="G210" s="42"/>
      <c r="H210" s="39"/>
      <c r="I210" s="215"/>
      <c r="J210" s="19"/>
      <c r="L210" s="172"/>
    </row>
    <row r="211" spans="1:12" s="10" customFormat="1" ht="20.100000000000001" customHeight="1">
      <c r="A211" s="41"/>
      <c r="B211" s="21"/>
      <c r="C211" s="22"/>
      <c r="D211" s="23"/>
      <c r="E211" s="28" t="s">
        <v>420</v>
      </c>
      <c r="F211" s="39"/>
      <c r="G211" s="42"/>
      <c r="H211" s="39"/>
      <c r="I211" s="215"/>
      <c r="J211" s="19"/>
      <c r="L211" s="172"/>
    </row>
    <row r="212" spans="1:12" s="10" customFormat="1" ht="20.100000000000001" customHeight="1">
      <c r="A212" s="41"/>
      <c r="B212" s="21"/>
      <c r="C212" s="22"/>
      <c r="D212" s="23"/>
      <c r="E212" s="28" t="s">
        <v>421</v>
      </c>
      <c r="F212" s="39"/>
      <c r="G212" s="42"/>
      <c r="H212" s="39"/>
      <c r="I212" s="215"/>
      <c r="J212" s="19"/>
      <c r="L212" s="172"/>
    </row>
    <row r="213" spans="1:12" s="10" customFormat="1" ht="20.100000000000001" customHeight="1">
      <c r="A213" s="41"/>
      <c r="B213" s="21"/>
      <c r="C213" s="22"/>
      <c r="D213" s="23"/>
      <c r="E213" s="42"/>
      <c r="F213" s="39"/>
      <c r="G213" s="42"/>
      <c r="H213" s="39"/>
      <c r="I213" s="215"/>
      <c r="J213" s="19"/>
      <c r="L213" s="172"/>
    </row>
    <row r="214" spans="1:12" s="10" customFormat="1" ht="20.100000000000001" customHeight="1">
      <c r="A214" s="41"/>
      <c r="B214" s="21"/>
      <c r="C214" s="22"/>
      <c r="D214" s="23"/>
      <c r="E214" s="28" t="s">
        <v>422</v>
      </c>
      <c r="F214" s="39"/>
      <c r="G214" s="42"/>
      <c r="H214" s="39"/>
      <c r="I214" s="215"/>
      <c r="J214" s="19"/>
      <c r="L214" s="172"/>
    </row>
    <row r="215" spans="1:12" s="10" customFormat="1" ht="20.100000000000001" customHeight="1">
      <c r="A215" s="41"/>
      <c r="B215" s="21"/>
      <c r="C215" s="22"/>
      <c r="D215" s="23"/>
      <c r="E215" s="42"/>
      <c r="F215" s="39"/>
      <c r="G215" s="42"/>
      <c r="H215" s="39"/>
      <c r="I215" s="214"/>
      <c r="J215" s="19"/>
      <c r="L215" s="20" t="s">
        <v>4</v>
      </c>
    </row>
    <row r="216" spans="1:12" s="10" customFormat="1" ht="20.100000000000001" customHeight="1">
      <c r="A216" s="41"/>
      <c r="B216" s="21"/>
      <c r="C216" s="22"/>
      <c r="D216" s="23"/>
      <c r="E216" s="176" t="s">
        <v>383</v>
      </c>
      <c r="F216" s="39"/>
      <c r="G216" s="42"/>
      <c r="H216" s="39"/>
      <c r="I216" s="214"/>
      <c r="J216" s="20" t="s">
        <v>324</v>
      </c>
      <c r="K216" s="212"/>
      <c r="L216" s="20" t="s">
        <v>114</v>
      </c>
    </row>
    <row r="217" spans="1:12" s="10" customFormat="1" ht="20.100000000000001" customHeight="1">
      <c r="A217" s="41"/>
      <c r="B217" s="21"/>
      <c r="C217" s="22"/>
      <c r="D217" s="23"/>
      <c r="E217" s="176" t="s">
        <v>384</v>
      </c>
      <c r="F217" s="39"/>
      <c r="G217" s="42"/>
      <c r="H217" s="39"/>
      <c r="I217" s="214"/>
      <c r="J217" s="19">
        <v>742500</v>
      </c>
      <c r="L217" s="180">
        <v>415000</v>
      </c>
    </row>
    <row r="218" spans="1:12" s="10" customFormat="1" ht="20.100000000000001" customHeight="1">
      <c r="A218" s="41"/>
      <c r="B218" s="21"/>
      <c r="C218" s="22"/>
      <c r="D218" s="23"/>
      <c r="E218" s="176" t="s">
        <v>385</v>
      </c>
      <c r="F218" s="39"/>
      <c r="G218" s="42"/>
      <c r="H218" s="39"/>
      <c r="I218" s="214"/>
      <c r="J218" s="19">
        <v>0</v>
      </c>
      <c r="L218" s="180">
        <v>280000</v>
      </c>
    </row>
    <row r="219" spans="1:12" s="10" customFormat="1" ht="20.100000000000001" customHeight="1" thickBot="1">
      <c r="A219" s="41"/>
      <c r="B219" s="21"/>
      <c r="C219" s="22"/>
      <c r="D219" s="23"/>
      <c r="E219" s="42" t="s">
        <v>22</v>
      </c>
      <c r="F219" s="39"/>
      <c r="G219" s="42"/>
      <c r="H219" s="39"/>
      <c r="I219" s="214"/>
      <c r="J219" s="174">
        <f>SUM(J217:J218)</f>
        <v>742500</v>
      </c>
      <c r="K219" s="178"/>
      <c r="L219" s="173">
        <f>SUM(L217:L218)</f>
        <v>695000</v>
      </c>
    </row>
    <row r="220" spans="1:12" s="10" customFormat="1" ht="20.100000000000001" customHeight="1" thickTop="1">
      <c r="A220" s="41"/>
      <c r="B220" s="21"/>
      <c r="C220" s="22"/>
      <c r="D220" s="23"/>
      <c r="E220" s="28" t="s">
        <v>386</v>
      </c>
      <c r="F220" s="39"/>
      <c r="G220" s="42"/>
      <c r="H220" s="39"/>
      <c r="I220" s="214"/>
      <c r="J220" s="19"/>
      <c r="L220" s="172"/>
    </row>
    <row r="221" spans="1:12" s="10" customFormat="1" ht="20.100000000000001" customHeight="1">
      <c r="A221" s="41"/>
      <c r="B221" s="21"/>
      <c r="C221" s="22"/>
      <c r="D221" s="23"/>
      <c r="E221" s="42"/>
      <c r="F221" s="39"/>
      <c r="G221" s="42"/>
      <c r="H221" s="39"/>
      <c r="I221" s="214"/>
      <c r="J221" s="19"/>
      <c r="L221" s="172"/>
    </row>
    <row r="222" spans="1:12" s="10" customFormat="1" ht="20.100000000000001" customHeight="1">
      <c r="A222" s="41"/>
      <c r="B222" s="21"/>
      <c r="C222" s="22"/>
      <c r="D222" s="23"/>
      <c r="E222" s="42" t="s">
        <v>387</v>
      </c>
      <c r="F222" s="39"/>
      <c r="G222" s="42"/>
      <c r="H222" s="39"/>
      <c r="I222" s="214"/>
      <c r="J222" s="19"/>
      <c r="L222" s="172"/>
    </row>
    <row r="223" spans="1:12" s="10" customFormat="1" ht="20.100000000000001" customHeight="1">
      <c r="A223" s="41"/>
      <c r="B223" s="21"/>
      <c r="C223" s="22"/>
      <c r="D223" s="23"/>
      <c r="E223" s="104"/>
      <c r="J223" s="19"/>
      <c r="L223" s="20" t="s">
        <v>4</v>
      </c>
    </row>
    <row r="224" spans="1:12" s="10" customFormat="1" ht="20.100000000000001" customHeight="1">
      <c r="A224" s="41"/>
      <c r="B224" s="21"/>
      <c r="C224" s="22"/>
      <c r="D224" s="23"/>
      <c r="E224" s="105"/>
      <c r="J224" s="106" t="s">
        <v>324</v>
      </c>
      <c r="K224" s="107"/>
      <c r="L224" s="106" t="s">
        <v>114</v>
      </c>
    </row>
    <row r="225" spans="1:12" s="10" customFormat="1" ht="20.100000000000001" customHeight="1">
      <c r="A225" s="41"/>
      <c r="B225" s="21"/>
      <c r="C225" s="22"/>
      <c r="D225" s="23"/>
      <c r="E225" s="108" t="s">
        <v>116</v>
      </c>
      <c r="J225" s="109">
        <v>39013553.109999999</v>
      </c>
      <c r="K225" s="110"/>
      <c r="L225" s="109">
        <v>37033270.479999997</v>
      </c>
    </row>
    <row r="226" spans="1:12" s="10" customFormat="1" ht="20.100000000000001" customHeight="1">
      <c r="A226" s="41"/>
      <c r="B226" s="21"/>
      <c r="C226" s="22"/>
      <c r="D226" s="23"/>
      <c r="E226" s="108" t="s">
        <v>117</v>
      </c>
      <c r="J226" s="109">
        <v>13343203.74</v>
      </c>
      <c r="K226" s="110"/>
      <c r="L226" s="109">
        <v>12555481.5</v>
      </c>
    </row>
    <row r="227" spans="1:12" s="10" customFormat="1" ht="20.100000000000001" customHeight="1">
      <c r="A227" s="41"/>
      <c r="B227" s="21"/>
      <c r="C227" s="22"/>
      <c r="D227" s="23"/>
      <c r="E227" s="108" t="s">
        <v>118</v>
      </c>
      <c r="J227" s="109">
        <v>2141884.7200000002</v>
      </c>
      <c r="K227" s="110"/>
      <c r="L227" s="109">
        <v>2274702.44</v>
      </c>
    </row>
    <row r="228" spans="1:12" s="10" customFormat="1" ht="20.100000000000001" customHeight="1" thickBot="1">
      <c r="A228" s="41"/>
      <c r="B228" s="21"/>
      <c r="C228" s="22"/>
      <c r="D228" s="23"/>
      <c r="E228" s="111" t="s">
        <v>119</v>
      </c>
      <c r="J228" s="124">
        <f>SUM(J225:J227)</f>
        <v>54498641.57</v>
      </c>
      <c r="K228" s="110"/>
      <c r="L228" s="124">
        <f>SUM(L225:L227)</f>
        <v>51863454.419999994</v>
      </c>
    </row>
    <row r="229" spans="1:12" s="10" customFormat="1" ht="20.100000000000001" customHeight="1" thickTop="1">
      <c r="A229" s="41"/>
      <c r="B229" s="21"/>
      <c r="C229" s="22"/>
      <c r="D229" s="23"/>
      <c r="E229" s="28"/>
      <c r="F229" s="29"/>
      <c r="G229" s="45"/>
      <c r="H229" s="29"/>
      <c r="I229" s="45"/>
      <c r="J229" s="19"/>
      <c r="L229" s="19"/>
    </row>
    <row r="230" spans="1:12" s="10" customFormat="1" ht="20.100000000000001" customHeight="1">
      <c r="A230" s="41"/>
      <c r="B230" s="21"/>
      <c r="C230" s="22"/>
      <c r="D230" s="23"/>
      <c r="E230" s="28"/>
      <c r="F230" s="29"/>
      <c r="G230" s="45"/>
      <c r="H230" s="29"/>
      <c r="I230" s="45"/>
      <c r="J230" s="19"/>
      <c r="L230" s="19"/>
    </row>
    <row r="231" spans="1:12" s="10" customFormat="1" ht="20.100000000000001" customHeight="1">
      <c r="A231" s="41"/>
      <c r="B231" s="21"/>
      <c r="C231" s="22"/>
      <c r="D231" s="23"/>
      <c r="E231" s="28"/>
      <c r="F231" s="29"/>
      <c r="G231" s="45"/>
      <c r="H231" s="29"/>
      <c r="I231" s="45"/>
      <c r="J231" s="19"/>
      <c r="L231" s="19"/>
    </row>
    <row r="232" spans="1:12" s="10" customFormat="1" ht="20.100000000000001" customHeight="1">
      <c r="A232" s="41"/>
      <c r="B232" s="21"/>
      <c r="C232" s="22"/>
      <c r="D232" s="23"/>
      <c r="E232" s="28"/>
      <c r="F232" s="29"/>
      <c r="G232" s="45"/>
      <c r="H232" s="29"/>
      <c r="I232" s="45"/>
      <c r="J232" s="19"/>
      <c r="L232" s="19"/>
    </row>
    <row r="233" spans="1:12" s="10" customFormat="1" ht="20.100000000000001" customHeight="1">
      <c r="A233" s="41"/>
      <c r="B233" s="21"/>
      <c r="C233" s="22"/>
      <c r="D233" s="23"/>
      <c r="E233" s="28"/>
      <c r="F233" s="29"/>
      <c r="G233" s="45"/>
      <c r="H233" s="29"/>
      <c r="I233" s="45"/>
      <c r="J233" s="19"/>
      <c r="L233" s="206">
        <v>21</v>
      </c>
    </row>
    <row r="234" spans="1:12" s="10" customFormat="1" ht="20.100000000000001" customHeight="1">
      <c r="A234" s="41"/>
      <c r="B234" s="21"/>
      <c r="C234" s="22"/>
      <c r="D234" s="23"/>
      <c r="E234" s="216" t="s">
        <v>328</v>
      </c>
      <c r="F234" s="216"/>
      <c r="G234" s="216"/>
      <c r="H234" s="216"/>
      <c r="I234" s="216"/>
      <c r="J234" s="216"/>
      <c r="K234" s="216"/>
      <c r="L234" s="216"/>
    </row>
    <row r="235" spans="1:12" s="10" customFormat="1" ht="20.100000000000001" customHeight="1">
      <c r="A235" s="41"/>
      <c r="B235" s="21"/>
      <c r="C235" s="22"/>
      <c r="D235" s="23"/>
      <c r="E235" s="216" t="s">
        <v>2</v>
      </c>
      <c r="F235" s="216"/>
      <c r="G235" s="216"/>
      <c r="H235" s="216"/>
      <c r="I235" s="216"/>
      <c r="J235" s="216"/>
      <c r="K235" s="216"/>
      <c r="L235" s="216"/>
    </row>
    <row r="236" spans="1:12" s="10" customFormat="1" ht="20.100000000000001" customHeight="1">
      <c r="A236" s="41"/>
      <c r="B236" s="21"/>
      <c r="C236" s="22"/>
      <c r="D236" s="23"/>
      <c r="E236" s="216" t="s">
        <v>325</v>
      </c>
      <c r="F236" s="216"/>
      <c r="G236" s="216"/>
      <c r="H236" s="216"/>
      <c r="I236" s="216"/>
      <c r="J236" s="216"/>
      <c r="K236" s="216"/>
      <c r="L236" s="216"/>
    </row>
    <row r="237" spans="1:12" s="10" customFormat="1" ht="20.100000000000001" customHeight="1">
      <c r="A237" s="41"/>
      <c r="B237" s="21"/>
      <c r="C237" s="22"/>
      <c r="D237" s="23"/>
      <c r="E237" s="28"/>
      <c r="F237" s="29"/>
      <c r="G237" s="45"/>
      <c r="H237" s="29"/>
      <c r="I237" s="45"/>
      <c r="J237" s="19"/>
      <c r="L237" s="19"/>
    </row>
    <row r="238" spans="1:12" s="10" customFormat="1" ht="20.100000000000001" customHeight="1">
      <c r="A238" s="7"/>
      <c r="B238" s="8"/>
      <c r="C238" s="9"/>
      <c r="D238" s="7"/>
      <c r="E238" s="113" t="s">
        <v>388</v>
      </c>
      <c r="F238" s="114"/>
      <c r="G238" s="115"/>
      <c r="H238" s="116"/>
      <c r="I238" s="113"/>
      <c r="J238" s="116"/>
      <c r="K238" s="113"/>
      <c r="L238" s="117"/>
    </row>
    <row r="239" spans="1:12" s="10" customFormat="1" ht="20.100000000000001" customHeight="1">
      <c r="A239" s="7"/>
      <c r="B239" s="8"/>
      <c r="C239" s="9"/>
      <c r="D239" s="7"/>
      <c r="E239" s="105"/>
      <c r="J239" s="19"/>
      <c r="K239" s="115"/>
      <c r="L239" s="20" t="s">
        <v>4</v>
      </c>
    </row>
    <row r="240" spans="1:12" s="10" customFormat="1" ht="20.100000000000001" customHeight="1">
      <c r="A240" s="7"/>
      <c r="B240" s="8"/>
      <c r="C240" s="9"/>
      <c r="D240" s="7"/>
      <c r="E240" s="105"/>
      <c r="J240" s="117" t="s">
        <v>324</v>
      </c>
      <c r="K240" s="115"/>
      <c r="L240" s="117" t="s">
        <v>114</v>
      </c>
    </row>
    <row r="241" spans="1:12" s="10" customFormat="1" ht="20.100000000000001" customHeight="1">
      <c r="A241" s="7"/>
      <c r="B241" s="8"/>
      <c r="C241" s="9"/>
      <c r="D241" s="7"/>
      <c r="E241" s="113" t="s">
        <v>124</v>
      </c>
      <c r="J241" s="118"/>
      <c r="K241" s="119"/>
      <c r="L241" s="117"/>
    </row>
    <row r="242" spans="1:12" s="10" customFormat="1" ht="20.100000000000001" customHeight="1">
      <c r="A242" s="120" t="s">
        <v>125</v>
      </c>
      <c r="B242" s="121" t="s">
        <v>126</v>
      </c>
      <c r="C242" s="22" t="e">
        <f>SUMIF(#REF!,แก้ไข!$B242,#REF!)-SUMIF(#REF!,$B242,#REF!)</f>
        <v>#REF!</v>
      </c>
      <c r="D242" s="23" t="e">
        <f>SUMIF(#REF!,$B242,#REF!)-SUMIF(#REF!,แก้ไข!$B242,#REF!)</f>
        <v>#REF!</v>
      </c>
      <c r="E242" s="122" t="s">
        <v>127</v>
      </c>
      <c r="J242" s="123">
        <v>814781.82</v>
      </c>
      <c r="K242" s="115"/>
      <c r="L242" s="123">
        <v>682659.51</v>
      </c>
    </row>
    <row r="243" spans="1:12" s="10" customFormat="1" ht="20.100000000000001" customHeight="1">
      <c r="A243" s="120" t="s">
        <v>128</v>
      </c>
      <c r="B243" s="121" t="s">
        <v>129</v>
      </c>
      <c r="C243" s="22" t="e">
        <f>SUMIF(#REF!,แก้ไข!$B243,#REF!)-SUMIF(#REF!,$B243,#REF!)</f>
        <v>#REF!</v>
      </c>
      <c r="D243" s="23" t="e">
        <f>SUMIF(#REF!,$B243,#REF!)-SUMIF(#REF!,แก้ไข!$B243,#REF!)</f>
        <v>#REF!</v>
      </c>
      <c r="E243" s="122" t="s">
        <v>130</v>
      </c>
      <c r="J243" s="123">
        <v>15760130.960000001</v>
      </c>
      <c r="K243" s="115"/>
      <c r="L243" s="123">
        <v>15558575.16</v>
      </c>
    </row>
    <row r="244" spans="1:12" s="10" customFormat="1" ht="20.100000000000001" customHeight="1">
      <c r="A244" s="120" t="s">
        <v>131</v>
      </c>
      <c r="B244" s="121" t="s">
        <v>132</v>
      </c>
      <c r="C244" s="22" t="e">
        <f>SUMIF(#REF!,แก้ไข!$B244,#REF!)-SUMIF(#REF!,$B244,#REF!)</f>
        <v>#REF!</v>
      </c>
      <c r="D244" s="23" t="e">
        <f>SUMIF(#REF!,$B244,#REF!)-SUMIF(#REF!,แก้ไข!$B244,#REF!)</f>
        <v>#REF!</v>
      </c>
      <c r="E244" s="122" t="s">
        <v>133</v>
      </c>
      <c r="J244" s="123">
        <v>5085840.09</v>
      </c>
      <c r="K244" s="115"/>
      <c r="L244" s="123">
        <v>4226315.18</v>
      </c>
    </row>
    <row r="245" spans="1:12" s="10" customFormat="1" ht="20.100000000000001" customHeight="1">
      <c r="A245" s="120" t="s">
        <v>134</v>
      </c>
      <c r="B245" s="121" t="s">
        <v>135</v>
      </c>
      <c r="C245" s="22" t="e">
        <f>SUMIF(#REF!,แก้ไข!$B245,#REF!)-SUMIF(#REF!,$B245,#REF!)</f>
        <v>#REF!</v>
      </c>
      <c r="D245" s="23" t="e">
        <f>SUMIF(#REF!,$B245,#REF!)-SUMIF(#REF!,แก้ไข!$B245,#REF!)</f>
        <v>#REF!</v>
      </c>
      <c r="E245" s="122" t="s">
        <v>136</v>
      </c>
      <c r="J245" s="123">
        <v>210678.82</v>
      </c>
      <c r="K245" s="115"/>
      <c r="L245" s="123">
        <v>229851.72</v>
      </c>
    </row>
    <row r="246" spans="1:12" s="10" customFormat="1" ht="20.100000000000001" customHeight="1">
      <c r="A246" s="120" t="s">
        <v>137</v>
      </c>
      <c r="B246" s="121" t="s">
        <v>138</v>
      </c>
      <c r="C246" s="22" t="e">
        <f>SUMIF(#REF!,แก้ไข!$B246,#REF!)-SUMIF(#REF!,$B246,#REF!)</f>
        <v>#REF!</v>
      </c>
      <c r="D246" s="23" t="e">
        <f>SUMIF(#REF!,$B246,#REF!)-SUMIF(#REF!,แก้ไข!$B246,#REF!)</f>
        <v>#REF!</v>
      </c>
      <c r="E246" s="122" t="s">
        <v>139</v>
      </c>
      <c r="J246" s="123">
        <v>1959112.22</v>
      </c>
      <c r="K246" s="115"/>
      <c r="L246" s="123">
        <v>2372564.19</v>
      </c>
    </row>
    <row r="247" spans="1:12" s="10" customFormat="1" ht="20.100000000000001" customHeight="1" thickBot="1">
      <c r="A247" s="120"/>
      <c r="B247" s="121"/>
      <c r="C247" s="22"/>
      <c r="D247" s="23"/>
      <c r="E247" s="113" t="s">
        <v>140</v>
      </c>
      <c r="J247" s="124">
        <f>SUM(J242:J246)</f>
        <v>23830543.91</v>
      </c>
      <c r="K247" s="115"/>
      <c r="L247" s="124">
        <f>SUM(L242:L246)</f>
        <v>23069965.760000002</v>
      </c>
    </row>
    <row r="248" spans="1:12" s="10" customFormat="1" ht="20.100000000000001" customHeight="1" thickTop="1">
      <c r="A248" s="120"/>
      <c r="B248" s="121"/>
      <c r="C248" s="22"/>
      <c r="D248" s="23"/>
      <c r="E248" s="113" t="s">
        <v>141</v>
      </c>
      <c r="F248" s="125"/>
      <c r="G248" s="119"/>
      <c r="H248" s="123"/>
      <c r="I248" s="126"/>
      <c r="J248" s="123"/>
      <c r="K248" s="126"/>
      <c r="L248" s="19"/>
    </row>
    <row r="249" spans="1:12" s="10" customFormat="1" ht="20.100000000000001" customHeight="1">
      <c r="A249" s="120" t="s">
        <v>142</v>
      </c>
      <c r="B249" s="121" t="s">
        <v>143</v>
      </c>
      <c r="C249" s="22" t="e">
        <f>SUMIF(#REF!,แก้ไข!$B249,#REF!)-SUMIF(#REF!,$B249,#REF!)</f>
        <v>#REF!</v>
      </c>
      <c r="D249" s="23" t="e">
        <f>SUMIF(#REF!,$B249,#REF!)-SUMIF(#REF!,แก้ไข!$B249,#REF!)</f>
        <v>#REF!</v>
      </c>
      <c r="E249" s="122" t="s">
        <v>144</v>
      </c>
      <c r="I249" s="126"/>
      <c r="J249" s="123">
        <v>21454.57</v>
      </c>
      <c r="K249" s="119"/>
      <c r="L249" s="123">
        <v>21222.54</v>
      </c>
    </row>
    <row r="250" spans="1:12" s="10" customFormat="1" ht="20.100000000000001" customHeight="1">
      <c r="A250" s="127" t="s">
        <v>145</v>
      </c>
      <c r="B250" s="121" t="s">
        <v>146</v>
      </c>
      <c r="C250" s="22" t="e">
        <f>SUMIF(#REF!,แก้ไข!$B250,#REF!)-SUMIF(#REF!,$B250,#REF!)</f>
        <v>#REF!</v>
      </c>
      <c r="D250" s="23" t="e">
        <f>SUMIF(#REF!,$B250,#REF!)-SUMIF(#REF!,แก้ไข!$B250,#REF!)</f>
        <v>#REF!</v>
      </c>
      <c r="E250" s="128" t="s">
        <v>147</v>
      </c>
      <c r="I250" s="126"/>
      <c r="J250" s="123">
        <v>28755.88</v>
      </c>
      <c r="K250" s="115"/>
      <c r="L250" s="123">
        <v>22483.360000000001</v>
      </c>
    </row>
    <row r="251" spans="1:12" s="10" customFormat="1" ht="20.100000000000001" customHeight="1">
      <c r="A251" s="127" t="s">
        <v>148</v>
      </c>
      <c r="B251" s="121" t="s">
        <v>149</v>
      </c>
      <c r="C251" s="22" t="e">
        <f>SUMIF(#REF!,แก้ไข!$B251,#REF!)-SUMIF(#REF!,$B251,#REF!)</f>
        <v>#REF!</v>
      </c>
      <c r="D251" s="23" t="e">
        <f>SUMIF(#REF!,$B251,#REF!)-SUMIF(#REF!,แก้ไข!$B251,#REF!)</f>
        <v>#REF!</v>
      </c>
      <c r="E251" s="126" t="s">
        <v>150</v>
      </c>
      <c r="I251" s="126"/>
      <c r="J251" s="123">
        <v>963909</v>
      </c>
      <c r="K251" s="115"/>
      <c r="L251" s="123">
        <v>495307</v>
      </c>
    </row>
    <row r="252" spans="1:12" s="10" customFormat="1" ht="20.100000000000001" customHeight="1" thickBot="1">
      <c r="A252" s="127"/>
      <c r="B252" s="121"/>
      <c r="C252" s="22"/>
      <c r="D252" s="23"/>
      <c r="E252" s="113" t="s">
        <v>151</v>
      </c>
      <c r="I252" s="126"/>
      <c r="J252" s="124">
        <f>SUM(J249:J251)</f>
        <v>1014119.45</v>
      </c>
      <c r="K252" s="115"/>
      <c r="L252" s="124">
        <f>SUM(L249:L251)</f>
        <v>539012.9</v>
      </c>
    </row>
    <row r="253" spans="1:12" s="10" customFormat="1" ht="20.100000000000001" customHeight="1" thickTop="1">
      <c r="A253" s="127"/>
      <c r="B253" s="121"/>
      <c r="C253" s="22"/>
      <c r="D253" s="23"/>
      <c r="E253" s="113" t="s">
        <v>152</v>
      </c>
      <c r="I253" s="126"/>
      <c r="J253" s="118"/>
      <c r="K253" s="115"/>
      <c r="L253" s="118"/>
    </row>
    <row r="254" spans="1:12" s="10" customFormat="1" ht="20.100000000000001" customHeight="1">
      <c r="A254" s="127" t="s">
        <v>152</v>
      </c>
      <c r="B254" s="121" t="s">
        <v>153</v>
      </c>
      <c r="C254" s="22" t="e">
        <f>SUMIF(#REF!,แก้ไข!$B254,#REF!)-SUMIF(#REF!,$B254,#REF!)</f>
        <v>#REF!</v>
      </c>
      <c r="D254" s="23" t="e">
        <f>SUMIF(#REF!,$B254,#REF!)-SUMIF(#REF!,แก้ไข!$B254,#REF!)</f>
        <v>#REF!</v>
      </c>
      <c r="E254" s="128" t="s">
        <v>152</v>
      </c>
      <c r="I254" s="126"/>
      <c r="J254" s="163">
        <v>87.3</v>
      </c>
      <c r="K254" s="115"/>
      <c r="L254" s="163">
        <v>533.5</v>
      </c>
    </row>
    <row r="255" spans="1:12" s="10" customFormat="1" ht="20.100000000000001" customHeight="1">
      <c r="A255" s="127"/>
      <c r="B255" s="121"/>
      <c r="C255" s="22"/>
      <c r="D255" s="23"/>
      <c r="E255" s="130" t="s">
        <v>154</v>
      </c>
      <c r="I255" s="126"/>
      <c r="J255" s="135">
        <f>SUM(J254)</f>
        <v>87.3</v>
      </c>
      <c r="K255" s="181"/>
      <c r="L255" s="135">
        <f>SUM(L254)</f>
        <v>533.5</v>
      </c>
    </row>
    <row r="256" spans="1:12" s="10" customFormat="1" ht="20.100000000000001" customHeight="1" thickBot="1">
      <c r="A256" s="131"/>
      <c r="B256" s="132"/>
      <c r="C256" s="22"/>
      <c r="D256" s="23"/>
      <c r="E256" s="133" t="s">
        <v>155</v>
      </c>
      <c r="I256" s="134"/>
      <c r="J256" s="124">
        <f>J247+J252+J255</f>
        <v>24844750.66</v>
      </c>
      <c r="K256" s="115"/>
      <c r="L256" s="124">
        <f>L247+L252+L255</f>
        <v>23609512.16</v>
      </c>
    </row>
    <row r="257" spans="1:12" s="10" customFormat="1" ht="20.100000000000001" customHeight="1" thickTop="1">
      <c r="A257" s="131"/>
      <c r="B257" s="132"/>
      <c r="C257" s="22"/>
      <c r="D257" s="23"/>
      <c r="E257" s="133"/>
      <c r="I257" s="134"/>
      <c r="J257" s="135"/>
      <c r="K257" s="115"/>
      <c r="L257" s="135"/>
    </row>
    <row r="258" spans="1:12" s="10" customFormat="1" ht="20.100000000000001" customHeight="1">
      <c r="A258" s="7"/>
      <c r="B258" s="8"/>
      <c r="C258" s="22"/>
      <c r="D258" s="23"/>
      <c r="E258" s="113" t="s">
        <v>389</v>
      </c>
      <c r="F258" s="116"/>
      <c r="G258" s="113"/>
      <c r="H258" s="116"/>
      <c r="I258" s="104"/>
      <c r="J258" s="117"/>
      <c r="K258" s="136"/>
      <c r="L258" s="118"/>
    </row>
    <row r="259" spans="1:12" s="10" customFormat="1" ht="20.100000000000001" customHeight="1">
      <c r="A259" s="7"/>
      <c r="B259" s="8"/>
      <c r="C259" s="22"/>
      <c r="D259" s="23"/>
      <c r="E259" s="130"/>
      <c r="I259" s="137"/>
      <c r="J259" s="19"/>
      <c r="L259" s="20" t="s">
        <v>4</v>
      </c>
    </row>
    <row r="260" spans="1:12" s="10" customFormat="1" ht="20.100000000000001" customHeight="1">
      <c r="A260" s="7"/>
      <c r="B260" s="8"/>
      <c r="C260" s="22"/>
      <c r="D260" s="23"/>
      <c r="E260" s="130"/>
      <c r="I260" s="136"/>
      <c r="J260" s="161" t="s">
        <v>357</v>
      </c>
      <c r="K260" s="182"/>
      <c r="L260" s="161" t="s">
        <v>114</v>
      </c>
    </row>
    <row r="261" spans="1:12" s="10" customFormat="1" ht="20.100000000000001" customHeight="1">
      <c r="A261" s="127" t="s">
        <v>156</v>
      </c>
      <c r="B261" s="121" t="s">
        <v>157</v>
      </c>
      <c r="C261" s="22" t="e">
        <f>SUMIF(#REF!,แก้ไข!$B261,#REF!)-SUMIF(#REF!,$B261,#REF!)</f>
        <v>#REF!</v>
      </c>
      <c r="D261" s="23" t="e">
        <f>SUMIF(#REF!,$B261,#REF!)-SUMIF(#REF!,แก้ไข!$B261,#REF!)</f>
        <v>#REF!</v>
      </c>
      <c r="E261" s="122" t="s">
        <v>158</v>
      </c>
      <c r="I261" s="122"/>
      <c r="J261" s="138">
        <v>48</v>
      </c>
      <c r="K261" s="183"/>
      <c r="L261" s="138">
        <v>40</v>
      </c>
    </row>
    <row r="262" spans="1:12" s="10" customFormat="1" ht="20.100000000000001" customHeight="1" thickBot="1">
      <c r="A262" s="127" t="s">
        <v>159</v>
      </c>
      <c r="B262" s="121" t="s">
        <v>160</v>
      </c>
      <c r="C262" s="22" t="e">
        <f>SUMIF(#REF!,แก้ไข!$B262,#REF!)-SUMIF(#REF!,$B262,#REF!)</f>
        <v>#REF!</v>
      </c>
      <c r="D262" s="23" t="e">
        <f>SUMIF(#REF!,$B262,#REF!)-SUMIF(#REF!,แก้ไข!$B262,#REF!)</f>
        <v>#REF!</v>
      </c>
      <c r="E262" s="113" t="s">
        <v>358</v>
      </c>
      <c r="I262" s="122"/>
      <c r="J262" s="145">
        <f>SUM(J261)</f>
        <v>48</v>
      </c>
      <c r="K262" s="153"/>
      <c r="L262" s="145">
        <f>SUM(L261)</f>
        <v>40</v>
      </c>
    </row>
    <row r="263" spans="1:12" s="10" customFormat="1" ht="20.100000000000001" customHeight="1" thickTop="1">
      <c r="A263" s="127"/>
      <c r="B263" s="121"/>
      <c r="C263" s="22"/>
      <c r="D263" s="23"/>
      <c r="E263" s="113"/>
      <c r="I263" s="122"/>
      <c r="J263" s="138"/>
      <c r="K263" s="139"/>
      <c r="L263" s="138"/>
    </row>
    <row r="264" spans="1:12" s="10" customFormat="1" ht="20.100000000000001" customHeight="1">
      <c r="A264" s="140"/>
      <c r="B264" s="141"/>
      <c r="C264" s="142"/>
      <c r="D264" s="143"/>
      <c r="E264" s="113" t="s">
        <v>390</v>
      </c>
      <c r="F264" s="116"/>
      <c r="G264" s="122"/>
      <c r="H264" s="116"/>
      <c r="I264" s="104"/>
      <c r="J264" s="19"/>
      <c r="L264" s="19"/>
    </row>
    <row r="265" spans="1:12" s="10" customFormat="1" ht="20.100000000000001" customHeight="1">
      <c r="A265" s="131"/>
      <c r="B265" s="141"/>
      <c r="C265" s="142"/>
      <c r="D265" s="143"/>
      <c r="E265" s="130"/>
      <c r="I265" s="137"/>
      <c r="J265" s="19"/>
      <c r="K265" s="122"/>
      <c r="L265" s="20" t="s">
        <v>4</v>
      </c>
    </row>
    <row r="266" spans="1:12" s="10" customFormat="1" ht="20.100000000000001" customHeight="1">
      <c r="A266" s="131"/>
      <c r="B266" s="141"/>
      <c r="C266" s="142"/>
      <c r="D266" s="143"/>
      <c r="E266" s="130"/>
      <c r="I266" s="136"/>
      <c r="J266" s="117" t="s">
        <v>324</v>
      </c>
      <c r="K266" s="122"/>
      <c r="L266" s="117" t="s">
        <v>114</v>
      </c>
    </row>
    <row r="267" spans="1:12" s="10" customFormat="1" ht="20.100000000000001" customHeight="1">
      <c r="A267" s="120" t="s">
        <v>120</v>
      </c>
      <c r="B267" s="121" t="s">
        <v>121</v>
      </c>
      <c r="C267" s="22" t="e">
        <f>SUMIF(#REF!,แก้ไข!$B267,#REF!)-SUMIF(#REF!,$B267,#REF!)</f>
        <v>#REF!</v>
      </c>
      <c r="D267" s="23" t="e">
        <f>SUMIF(#REF!,$B267,#REF!)-SUMIF(#REF!,แก้ไข!$B267,#REF!)</f>
        <v>#REF!</v>
      </c>
      <c r="E267" s="122" t="s">
        <v>161</v>
      </c>
      <c r="I267" s="126"/>
      <c r="J267" s="123">
        <v>15747800</v>
      </c>
      <c r="K267" s="122"/>
      <c r="L267" s="123">
        <v>15481523</v>
      </c>
    </row>
    <row r="268" spans="1:12" s="10" customFormat="1" ht="20.100000000000001" customHeight="1">
      <c r="A268" s="120" t="s">
        <v>122</v>
      </c>
      <c r="B268" s="121" t="s">
        <v>123</v>
      </c>
      <c r="C268" s="22" t="e">
        <f>SUMIF(#REF!,แก้ไข!$B268,#REF!)-SUMIF(#REF!,$B268,#REF!)</f>
        <v>#REF!</v>
      </c>
      <c r="D268" s="23" t="e">
        <f>SUMIF(#REF!,$B268,#REF!)-SUMIF(#REF!,แก้ไข!$B268,#REF!)</f>
        <v>#REF!</v>
      </c>
      <c r="E268" s="122" t="s">
        <v>122</v>
      </c>
      <c r="I268" s="126"/>
      <c r="J268" s="123">
        <v>688012</v>
      </c>
      <c r="K268" s="122"/>
      <c r="L268" s="123">
        <v>726129</v>
      </c>
    </row>
    <row r="269" spans="1:12" s="10" customFormat="1" ht="20.100000000000001" customHeight="1">
      <c r="A269" s="120" t="s">
        <v>162</v>
      </c>
      <c r="B269" s="121" t="s">
        <v>163</v>
      </c>
      <c r="C269" s="22" t="e">
        <f>SUMIF(#REF!,แก้ไข!$B269,#REF!)-SUMIF(#REF!,$B269,#REF!)</f>
        <v>#REF!</v>
      </c>
      <c r="D269" s="23" t="e">
        <f>SUMIF(#REF!,$B269,#REF!)-SUMIF(#REF!,แก้ไข!$B269,#REF!)</f>
        <v>#REF!</v>
      </c>
      <c r="E269" s="122" t="s">
        <v>162</v>
      </c>
      <c r="I269" s="126"/>
      <c r="J269" s="123">
        <v>0</v>
      </c>
      <c r="K269" s="122"/>
      <c r="L269" s="123">
        <v>120000</v>
      </c>
    </row>
    <row r="270" spans="1:12" s="10" customFormat="1" ht="20.100000000000001" customHeight="1" thickBot="1">
      <c r="A270" s="7"/>
      <c r="B270" s="8"/>
      <c r="C270" s="9"/>
      <c r="D270" s="7"/>
      <c r="E270" s="218" t="s">
        <v>164</v>
      </c>
      <c r="F270" s="218"/>
      <c r="I270" s="134"/>
      <c r="J270" s="124">
        <f>SUM(J267:J269)</f>
        <v>16435812</v>
      </c>
      <c r="K270" s="122"/>
      <c r="L270" s="124">
        <f>SUM(L267:L269)</f>
        <v>16327652</v>
      </c>
    </row>
    <row r="271" spans="1:12" s="10" customFormat="1" ht="20.100000000000001" customHeight="1" thickTop="1">
      <c r="A271" s="7"/>
      <c r="B271" s="8"/>
      <c r="C271" s="9"/>
      <c r="D271" s="7"/>
      <c r="E271" s="213"/>
      <c r="F271" s="213"/>
      <c r="I271" s="134"/>
      <c r="J271" s="135"/>
      <c r="K271" s="122"/>
      <c r="L271" s="210">
        <v>22</v>
      </c>
    </row>
    <row r="272" spans="1:12" s="10" customFormat="1" ht="20.100000000000001" customHeight="1">
      <c r="A272" s="7"/>
      <c r="B272" s="8"/>
      <c r="C272" s="9"/>
      <c r="D272" s="7"/>
      <c r="E272" s="216" t="s">
        <v>328</v>
      </c>
      <c r="F272" s="216"/>
      <c r="G272" s="216"/>
      <c r="H272" s="216"/>
      <c r="I272" s="216"/>
      <c r="J272" s="216"/>
      <c r="K272" s="216"/>
      <c r="L272" s="216"/>
    </row>
    <row r="273" spans="1:12" s="10" customFormat="1" ht="20.100000000000001" customHeight="1">
      <c r="A273" s="7"/>
      <c r="B273" s="8"/>
      <c r="C273" s="9"/>
      <c r="D273" s="7"/>
      <c r="E273" s="216" t="s">
        <v>2</v>
      </c>
      <c r="F273" s="216"/>
      <c r="G273" s="216"/>
      <c r="H273" s="216"/>
      <c r="I273" s="216"/>
      <c r="J273" s="216"/>
      <c r="K273" s="216"/>
      <c r="L273" s="216"/>
    </row>
    <row r="274" spans="1:12" s="10" customFormat="1" ht="20.100000000000001" customHeight="1">
      <c r="A274" s="7"/>
      <c r="B274" s="8"/>
      <c r="C274" s="9"/>
      <c r="D274" s="7"/>
      <c r="E274" s="216" t="s">
        <v>325</v>
      </c>
      <c r="F274" s="216"/>
      <c r="G274" s="216"/>
      <c r="H274" s="216"/>
      <c r="I274" s="216"/>
      <c r="J274" s="216"/>
      <c r="K274" s="216"/>
      <c r="L274" s="216"/>
    </row>
    <row r="275" spans="1:12" s="10" customFormat="1" ht="20.100000000000001" customHeight="1">
      <c r="A275" s="7"/>
      <c r="B275" s="8"/>
      <c r="C275" s="9"/>
      <c r="D275" s="7"/>
      <c r="E275" s="133"/>
      <c r="I275" s="134"/>
      <c r="J275" s="135"/>
      <c r="K275" s="122"/>
      <c r="L275" s="144"/>
    </row>
    <row r="276" spans="1:12" s="10" customFormat="1" ht="20.100000000000001" customHeight="1">
      <c r="A276" s="7"/>
      <c r="B276" s="8"/>
      <c r="C276" s="9"/>
      <c r="D276" s="7"/>
      <c r="E276" s="113" t="s">
        <v>391</v>
      </c>
      <c r="F276" s="116"/>
      <c r="G276" s="122"/>
      <c r="H276" s="116"/>
      <c r="I276" s="104"/>
      <c r="J276" s="117"/>
      <c r="K276" s="136"/>
      <c r="L276" s="118"/>
    </row>
    <row r="277" spans="1:12" s="10" customFormat="1" ht="20.100000000000001" customHeight="1">
      <c r="A277" s="7"/>
      <c r="B277" s="8"/>
      <c r="C277" s="9"/>
      <c r="D277" s="7"/>
      <c r="E277" s="130"/>
      <c r="I277" s="137"/>
      <c r="J277" s="19"/>
      <c r="K277" s="122"/>
      <c r="L277" s="20" t="s">
        <v>4</v>
      </c>
    </row>
    <row r="278" spans="1:12" s="10" customFormat="1" ht="20.100000000000001" customHeight="1">
      <c r="A278" s="7"/>
      <c r="B278" s="8"/>
      <c r="C278" s="9"/>
      <c r="D278" s="7"/>
      <c r="E278" s="130"/>
      <c r="I278" s="136"/>
      <c r="J278" s="117" t="s">
        <v>324</v>
      </c>
      <c r="K278" s="122"/>
      <c r="L278" s="117" t="s">
        <v>114</v>
      </c>
    </row>
    <row r="279" spans="1:12" s="10" customFormat="1" ht="20.100000000000001" customHeight="1">
      <c r="A279" s="120" t="s">
        <v>165</v>
      </c>
      <c r="B279" s="121" t="s">
        <v>166</v>
      </c>
      <c r="C279" s="22" t="e">
        <f>SUMIF(#REF!,แก้ไข!$B279,#REF!)-SUMIF(#REF!,$B279,#REF!)</f>
        <v>#REF!</v>
      </c>
      <c r="D279" s="23" t="e">
        <f>SUMIF(#REF!,$B279,#REF!)-SUMIF(#REF!,แก้ไข!$B279,#REF!)</f>
        <v>#REF!</v>
      </c>
      <c r="E279" s="122" t="s">
        <v>124</v>
      </c>
      <c r="I279" s="122"/>
      <c r="J279" s="125">
        <v>554914.41</v>
      </c>
      <c r="K279" s="122"/>
      <c r="L279" s="125">
        <v>349140.86</v>
      </c>
    </row>
    <row r="280" spans="1:12" s="10" customFormat="1" ht="20.100000000000001" customHeight="1">
      <c r="A280" s="120" t="s">
        <v>167</v>
      </c>
      <c r="B280" s="121" t="s">
        <v>168</v>
      </c>
      <c r="C280" s="22" t="e">
        <f>SUMIF(#REF!,แก้ไข!$B280,#REF!)-SUMIF(#REF!,$B280,#REF!)</f>
        <v>#REF!</v>
      </c>
      <c r="D280" s="23" t="e">
        <f>SUMIF(#REF!,$B280,#REF!)-SUMIF(#REF!,แก้ไข!$B280,#REF!)</f>
        <v>#REF!</v>
      </c>
      <c r="E280" s="122" t="s">
        <v>359</v>
      </c>
      <c r="I280" s="122"/>
      <c r="J280" s="125">
        <v>170675</v>
      </c>
      <c r="K280" s="122"/>
      <c r="L280" s="125">
        <v>162234</v>
      </c>
    </row>
    <row r="281" spans="1:12" s="10" customFormat="1" ht="20.100000000000001" customHeight="1">
      <c r="A281" s="120" t="s">
        <v>169</v>
      </c>
      <c r="B281" s="121" t="s">
        <v>170</v>
      </c>
      <c r="C281" s="22" t="e">
        <f>SUMIF(#REF!,แก้ไข!$B281,#REF!)-SUMIF(#REF!,$B281,#REF!)</f>
        <v>#REF!</v>
      </c>
      <c r="D281" s="23" t="e">
        <f>SUMIF(#REF!,$B281,#REF!)-SUMIF(#REF!,แก้ไข!$B281,#REF!)</f>
        <v>#REF!</v>
      </c>
      <c r="E281" s="122" t="s">
        <v>176</v>
      </c>
      <c r="I281" s="122"/>
      <c r="J281" s="125">
        <v>35045</v>
      </c>
      <c r="K281" s="122"/>
      <c r="L281" s="125">
        <v>600</v>
      </c>
    </row>
    <row r="282" spans="1:12" s="10" customFormat="1" ht="20.100000000000001" customHeight="1" thickBot="1">
      <c r="A282" s="120" t="s">
        <v>171</v>
      </c>
      <c r="B282" s="121" t="s">
        <v>172</v>
      </c>
      <c r="C282" s="22" t="e">
        <f>SUMIF(#REF!,แก้ไข!$B282,#REF!)-SUMIF(#REF!,$B282,#REF!)</f>
        <v>#REF!</v>
      </c>
      <c r="D282" s="23" t="e">
        <f>SUMIF(#REF!,$B282,#REF!)-SUMIF(#REF!,แก้ไข!$B282,#REF!)</f>
        <v>#REF!</v>
      </c>
      <c r="E282" s="113" t="s">
        <v>360</v>
      </c>
      <c r="I282" s="122"/>
      <c r="J282" s="145">
        <f>SUM(J279:J281)</f>
        <v>760634.41</v>
      </c>
      <c r="K282" s="153"/>
      <c r="L282" s="145">
        <f>SUM(L279:L281)</f>
        <v>511974.86</v>
      </c>
    </row>
    <row r="283" spans="1:12" s="10" customFormat="1" ht="20.100000000000001" customHeight="1" thickTop="1">
      <c r="A283" s="120" t="s">
        <v>173</v>
      </c>
      <c r="B283" s="121" t="s">
        <v>174</v>
      </c>
      <c r="C283" s="22" t="e">
        <f>SUMIF(#REF!,แก้ไข!$B283,#REF!)-SUMIF(#REF!,$B283,#REF!)</f>
        <v>#REF!</v>
      </c>
      <c r="D283" s="23" t="e">
        <f>SUMIF(#REF!,$B283,#REF!)-SUMIF(#REF!,แก้ไข!$B283,#REF!)</f>
        <v>#REF!</v>
      </c>
      <c r="E283" s="122"/>
      <c r="F283" s="125"/>
      <c r="G283" s="122"/>
      <c r="H283" s="125"/>
      <c r="I283" s="122"/>
      <c r="J283" s="19"/>
      <c r="L283" s="19"/>
    </row>
    <row r="284" spans="1:12" s="10" customFormat="1" ht="20.100000000000001" customHeight="1">
      <c r="A284" s="140"/>
      <c r="B284" s="141"/>
      <c r="C284" s="142"/>
      <c r="D284" s="143"/>
      <c r="E284" s="113" t="s">
        <v>392</v>
      </c>
      <c r="F284" s="116"/>
      <c r="G284" s="113"/>
      <c r="H284" s="116"/>
      <c r="I284" s="104"/>
      <c r="J284" s="19"/>
      <c r="L284" s="19"/>
    </row>
    <row r="285" spans="1:12" s="10" customFormat="1" ht="20.100000000000001" customHeight="1">
      <c r="A285" s="131"/>
      <c r="B285" s="141"/>
      <c r="C285" s="142"/>
      <c r="D285" s="143"/>
      <c r="E285" s="130"/>
      <c r="I285" s="137"/>
      <c r="J285" s="19"/>
      <c r="L285" s="20" t="s">
        <v>4</v>
      </c>
    </row>
    <row r="286" spans="1:12" s="10" customFormat="1" ht="20.100000000000001" customHeight="1">
      <c r="A286" s="131"/>
      <c r="B286" s="141"/>
      <c r="C286" s="142"/>
      <c r="D286" s="143"/>
      <c r="E286" s="130"/>
      <c r="I286" s="136"/>
      <c r="J286" s="117" t="s">
        <v>324</v>
      </c>
      <c r="K286" s="136"/>
      <c r="L286" s="117" t="s">
        <v>114</v>
      </c>
    </row>
    <row r="287" spans="1:12" s="10" customFormat="1" ht="20.100000000000001" customHeight="1">
      <c r="A287" s="127" t="s">
        <v>177</v>
      </c>
      <c r="B287" s="121" t="s">
        <v>178</v>
      </c>
      <c r="C287" s="22" t="e">
        <f>SUMIF(#REF!,แก้ไข!$B287,#REF!)-SUMIF(#REF!,$B287,#REF!)</f>
        <v>#REF!</v>
      </c>
      <c r="D287" s="23" t="e">
        <f>SUMIF(#REF!,$B287,#REF!)-SUMIF(#REF!,แก้ไข!$B287,#REF!)</f>
        <v>#REF!</v>
      </c>
      <c r="E287" s="146" t="s">
        <v>177</v>
      </c>
      <c r="I287" s="147"/>
      <c r="J287" s="109">
        <f>0.69</f>
        <v>0.69</v>
      </c>
      <c r="K287" s="110"/>
      <c r="L287" s="109">
        <v>0.7</v>
      </c>
    </row>
    <row r="288" spans="1:12" s="10" customFormat="1" ht="20.100000000000001" customHeight="1" thickBot="1">
      <c r="A288" s="131"/>
      <c r="B288" s="132"/>
      <c r="C288" s="148"/>
      <c r="D288" s="149"/>
      <c r="E288" s="130" t="s">
        <v>179</v>
      </c>
      <c r="I288" s="134"/>
      <c r="J288" s="124">
        <f>SUM(J287:J287)</f>
        <v>0.69</v>
      </c>
      <c r="K288" s="110"/>
      <c r="L288" s="124">
        <f>SUM(L287:L287)</f>
        <v>0.7</v>
      </c>
    </row>
    <row r="289" spans="1:12" s="10" customFormat="1" ht="20.100000000000001" customHeight="1" thickTop="1">
      <c r="A289" s="131"/>
      <c r="B289" s="132"/>
      <c r="C289" s="148"/>
      <c r="D289" s="149"/>
      <c r="E289" s="130"/>
      <c r="I289" s="134"/>
      <c r="J289" s="135"/>
      <c r="K289" s="110"/>
      <c r="L289" s="135"/>
    </row>
    <row r="290" spans="1:12" s="10" customFormat="1" ht="20.100000000000001" customHeight="1">
      <c r="A290" s="7"/>
      <c r="B290" s="8"/>
      <c r="C290" s="9"/>
      <c r="D290" s="7"/>
      <c r="E290" s="113" t="s">
        <v>393</v>
      </c>
      <c r="F290" s="116"/>
      <c r="G290" s="113"/>
      <c r="H290" s="116"/>
      <c r="I290" s="104"/>
      <c r="J290" s="117"/>
      <c r="K290" s="136"/>
      <c r="L290" s="118"/>
    </row>
    <row r="291" spans="1:12" s="10" customFormat="1" ht="20.100000000000001" customHeight="1">
      <c r="A291" s="7"/>
      <c r="B291" s="8"/>
      <c r="C291" s="9"/>
      <c r="D291" s="7"/>
      <c r="E291" s="130"/>
      <c r="I291" s="137"/>
      <c r="J291" s="19"/>
      <c r="K291" s="113"/>
      <c r="L291" s="20" t="s">
        <v>4</v>
      </c>
    </row>
    <row r="292" spans="1:12" s="10" customFormat="1" ht="20.100000000000001" customHeight="1">
      <c r="A292" s="7"/>
      <c r="B292" s="8"/>
      <c r="C292" s="9"/>
      <c r="D292" s="7"/>
      <c r="E292" s="130"/>
      <c r="I292" s="136"/>
      <c r="J292" s="117" t="s">
        <v>324</v>
      </c>
      <c r="K292" s="113"/>
      <c r="L292" s="117" t="s">
        <v>114</v>
      </c>
    </row>
    <row r="293" spans="1:12" s="10" customFormat="1" ht="20.100000000000001" customHeight="1">
      <c r="A293" s="7"/>
      <c r="B293" s="8"/>
      <c r="C293" s="9"/>
      <c r="D293" s="7"/>
      <c r="E293" s="113" t="s">
        <v>189</v>
      </c>
      <c r="F293" s="116"/>
      <c r="G293" s="113"/>
      <c r="H293" s="116"/>
      <c r="I293" s="113"/>
      <c r="J293" s="19"/>
      <c r="L293" s="19"/>
    </row>
    <row r="294" spans="1:12" s="10" customFormat="1" ht="20.100000000000001" customHeight="1">
      <c r="A294" s="120" t="s">
        <v>180</v>
      </c>
      <c r="B294" s="121" t="s">
        <v>181</v>
      </c>
      <c r="C294" s="22" t="e">
        <f>SUMIF(#REF!,แก้ไข!$B294,#REF!)-SUMIF(#REF!,$B294,#REF!)</f>
        <v>#REF!</v>
      </c>
      <c r="D294" s="23" t="e">
        <f>SUMIF(#REF!,$B294,#REF!)-SUMIF(#REF!,แก้ไข!$B294,#REF!)</f>
        <v>#REF!</v>
      </c>
      <c r="E294" s="217" t="s">
        <v>370</v>
      </c>
      <c r="F294" s="217"/>
      <c r="I294" s="122"/>
      <c r="J294" s="125">
        <v>1337407</v>
      </c>
      <c r="K294" s="113"/>
      <c r="L294" s="125">
        <v>1280391</v>
      </c>
    </row>
    <row r="295" spans="1:12" s="10" customFormat="1" ht="20.100000000000001" customHeight="1">
      <c r="A295" s="127" t="s">
        <v>182</v>
      </c>
      <c r="B295" s="121" t="s">
        <v>183</v>
      </c>
      <c r="C295" s="22" t="e">
        <f>SUMIF(#REF!,แก้ไข!$B295,#REF!)-SUMIF(#REF!,$B295,#REF!)</f>
        <v>#REF!</v>
      </c>
      <c r="D295" s="23" t="e">
        <f>SUMIF(#REF!,$B295,#REF!)-SUMIF(#REF!,แก้ไข!$B295,#REF!)</f>
        <v>#REF!</v>
      </c>
      <c r="E295" s="122" t="s">
        <v>371</v>
      </c>
      <c r="I295" s="122"/>
      <c r="J295" s="125">
        <v>14812.76</v>
      </c>
      <c r="K295" s="113"/>
      <c r="L295" s="125">
        <v>1515.98</v>
      </c>
    </row>
    <row r="296" spans="1:12" s="10" customFormat="1" ht="20.100000000000001" customHeight="1" thickBot="1">
      <c r="A296" s="120" t="s">
        <v>162</v>
      </c>
      <c r="B296" s="121" t="s">
        <v>187</v>
      </c>
      <c r="C296" s="22" t="e">
        <f>SUMIF(#REF!,แก้ไข!$B296,#REF!)-SUMIF(#REF!,$B296,#REF!)</f>
        <v>#REF!</v>
      </c>
      <c r="D296" s="23" t="e">
        <f>SUMIF(#REF!,$B296,#REF!)-SUMIF(#REF!,แก้ไข!$B296,#REF!)</f>
        <v>#REF!</v>
      </c>
      <c r="E296" s="113" t="s">
        <v>188</v>
      </c>
      <c r="I296" s="122"/>
      <c r="J296" s="145">
        <f>SUM(J294:J295)</f>
        <v>1352219.76</v>
      </c>
      <c r="K296" s="183"/>
      <c r="L296" s="145">
        <f>SUM(L294:L295)</f>
        <v>1281906.98</v>
      </c>
    </row>
    <row r="297" spans="1:12" s="10" customFormat="1" ht="20.100000000000001" customHeight="1" thickTop="1">
      <c r="A297" s="131"/>
      <c r="B297" s="132"/>
      <c r="C297" s="22"/>
      <c r="D297" s="23"/>
      <c r="E297" s="113" t="s">
        <v>191</v>
      </c>
      <c r="F297" s="116"/>
      <c r="G297" s="122"/>
      <c r="H297" s="116"/>
      <c r="I297" s="113"/>
      <c r="J297" s="19"/>
      <c r="L297" s="19"/>
    </row>
    <row r="298" spans="1:12" s="10" customFormat="1" ht="20.100000000000001" customHeight="1">
      <c r="A298" s="127" t="s">
        <v>182</v>
      </c>
      <c r="B298" s="150">
        <v>4404050105.0010004</v>
      </c>
      <c r="C298" s="22" t="e">
        <f>SUMIF(#REF!,แก้ไข!$B298,#REF!)-SUMIF(#REF!,$B298,#REF!)</f>
        <v>#REF!</v>
      </c>
      <c r="D298" s="23" t="e">
        <f>SUMIF(#REF!,$B298,#REF!)-SUMIF(#REF!,แก้ไข!$B298,#REF!)</f>
        <v>#REF!</v>
      </c>
      <c r="E298" s="122" t="s">
        <v>184</v>
      </c>
      <c r="I298" s="126"/>
      <c r="J298" s="123">
        <v>955.75</v>
      </c>
      <c r="K298" s="122"/>
      <c r="L298" s="123">
        <v>828.07</v>
      </c>
    </row>
    <row r="299" spans="1:12" s="10" customFormat="1" ht="20.100000000000001" customHeight="1">
      <c r="A299" s="120" t="s">
        <v>162</v>
      </c>
      <c r="B299" s="121" t="s">
        <v>192</v>
      </c>
      <c r="C299" s="22" t="e">
        <f>SUMIF(#REF!,แก้ไข!$B299,#REF!)-SUMIF(#REF!,$B299,#REF!)</f>
        <v>#REF!</v>
      </c>
      <c r="D299" s="23" t="e">
        <f>SUMIF(#REF!,$B299,#REF!)-SUMIF(#REF!,แก้ไข!$B299,#REF!)</f>
        <v>#REF!</v>
      </c>
      <c r="E299" s="122" t="s">
        <v>190</v>
      </c>
      <c r="I299" s="122"/>
      <c r="J299" s="185">
        <v>0</v>
      </c>
      <c r="K299" s="122"/>
      <c r="L299" s="185">
        <v>9540</v>
      </c>
    </row>
    <row r="300" spans="1:12" s="10" customFormat="1" ht="20.100000000000001" customHeight="1">
      <c r="A300" s="131"/>
      <c r="B300" s="132"/>
      <c r="C300" s="22"/>
      <c r="D300" s="23"/>
      <c r="E300" s="113" t="s">
        <v>193</v>
      </c>
      <c r="I300" s="134"/>
      <c r="J300" s="184">
        <f>SUM(J298:J299)</f>
        <v>955.75</v>
      </c>
      <c r="K300" s="139"/>
      <c r="L300" s="184">
        <f>SUM(L298:L299)</f>
        <v>10368.07</v>
      </c>
    </row>
    <row r="301" spans="1:12" s="10" customFormat="1" ht="20.100000000000001" customHeight="1" thickBot="1">
      <c r="A301" s="131"/>
      <c r="B301" s="132"/>
      <c r="C301" s="22"/>
      <c r="D301" s="23"/>
      <c r="E301" s="113" t="s">
        <v>361</v>
      </c>
      <c r="I301" s="113"/>
      <c r="J301" s="145">
        <f>J296+J300</f>
        <v>1353175.51</v>
      </c>
      <c r="K301" s="139"/>
      <c r="L301" s="145">
        <f>L296+L300</f>
        <v>1292275.05</v>
      </c>
    </row>
    <row r="302" spans="1:12" s="10" customFormat="1" ht="20.100000000000001" customHeight="1" thickTop="1">
      <c r="A302" s="127" t="s">
        <v>175</v>
      </c>
      <c r="B302" s="150">
        <v>4404060108.0010004</v>
      </c>
      <c r="C302" s="22" t="e">
        <f>SUMIF(#REF!,แก้ไข!$B302,#REF!)-SUMIF(#REF!,$B302,#REF!)</f>
        <v>#REF!</v>
      </c>
      <c r="D302" s="23" t="e">
        <f>SUMIF(#REF!,$B302,#REF!)-SUMIF(#REF!,แก้ไข!$B302,#REF!)</f>
        <v>#REF!</v>
      </c>
      <c r="E302" s="122"/>
      <c r="F302" s="123"/>
      <c r="G302" s="122"/>
      <c r="H302" s="123"/>
      <c r="I302" s="126"/>
      <c r="J302" s="19"/>
      <c r="L302" s="19"/>
    </row>
    <row r="303" spans="1:12" s="10" customFormat="1" ht="20.100000000000001" customHeight="1">
      <c r="A303" s="127"/>
      <c r="B303" s="150"/>
      <c r="C303" s="22"/>
      <c r="D303" s="23"/>
      <c r="E303" s="122"/>
      <c r="F303" s="123"/>
      <c r="G303" s="122"/>
      <c r="H303" s="123"/>
      <c r="I303" s="126"/>
      <c r="J303" s="19"/>
      <c r="L303" s="19"/>
    </row>
    <row r="304" spans="1:12" s="10" customFormat="1" ht="20.100000000000001" customHeight="1">
      <c r="A304" s="127"/>
      <c r="B304" s="150"/>
      <c r="C304" s="22"/>
      <c r="D304" s="23"/>
      <c r="E304" s="122"/>
      <c r="F304" s="123"/>
      <c r="G304" s="122"/>
      <c r="H304" s="123"/>
      <c r="I304" s="126"/>
      <c r="J304" s="19"/>
      <c r="L304" s="19"/>
    </row>
    <row r="305" spans="1:12" s="10" customFormat="1" ht="20.100000000000001" customHeight="1">
      <c r="A305" s="127"/>
      <c r="B305" s="150"/>
      <c r="C305" s="22"/>
      <c r="D305" s="23"/>
      <c r="E305" s="122"/>
      <c r="F305" s="123"/>
      <c r="G305" s="122"/>
      <c r="H305" s="123"/>
      <c r="I305" s="126"/>
      <c r="J305" s="19"/>
      <c r="L305" s="19"/>
    </row>
    <row r="306" spans="1:12" s="10" customFormat="1" ht="20.100000000000001" customHeight="1">
      <c r="A306" s="127"/>
      <c r="B306" s="150"/>
      <c r="C306" s="22"/>
      <c r="D306" s="23"/>
      <c r="E306" s="122"/>
      <c r="F306" s="123"/>
      <c r="G306" s="122"/>
      <c r="H306" s="123"/>
      <c r="I306" s="126"/>
      <c r="J306" s="19"/>
      <c r="L306" s="19"/>
    </row>
    <row r="307" spans="1:12" s="10" customFormat="1" ht="20.100000000000001" customHeight="1">
      <c r="A307" s="127"/>
      <c r="B307" s="150"/>
      <c r="C307" s="22"/>
      <c r="D307" s="23"/>
      <c r="E307" s="122"/>
      <c r="F307" s="123"/>
      <c r="G307" s="122"/>
      <c r="H307" s="123"/>
      <c r="I307" s="126"/>
      <c r="J307" s="19"/>
      <c r="L307" s="19"/>
    </row>
    <row r="308" spans="1:12" s="10" customFormat="1" ht="20.100000000000001" customHeight="1">
      <c r="A308" s="127"/>
      <c r="B308" s="150"/>
      <c r="C308" s="22"/>
      <c r="D308" s="23"/>
      <c r="E308" s="122"/>
      <c r="F308" s="123"/>
      <c r="G308" s="122"/>
      <c r="H308" s="123"/>
      <c r="I308" s="126"/>
      <c r="J308" s="19"/>
      <c r="L308" s="19"/>
    </row>
    <row r="309" spans="1:12" s="10" customFormat="1" ht="20.100000000000001" customHeight="1">
      <c r="A309" s="127"/>
      <c r="B309" s="150"/>
      <c r="C309" s="22"/>
      <c r="D309" s="23"/>
      <c r="E309" s="122"/>
      <c r="F309" s="123"/>
      <c r="G309" s="122"/>
      <c r="H309" s="123"/>
      <c r="I309" s="126"/>
      <c r="J309" s="19"/>
      <c r="L309" s="206">
        <v>23</v>
      </c>
    </row>
    <row r="310" spans="1:12" s="10" customFormat="1" ht="20.100000000000001" customHeight="1">
      <c r="A310" s="127"/>
      <c r="B310" s="150"/>
      <c r="C310" s="22"/>
      <c r="D310" s="23"/>
      <c r="E310" s="216" t="s">
        <v>328</v>
      </c>
      <c r="F310" s="216"/>
      <c r="G310" s="216"/>
      <c r="H310" s="216"/>
      <c r="I310" s="216"/>
      <c r="J310" s="216"/>
      <c r="K310" s="216"/>
      <c r="L310" s="216"/>
    </row>
    <row r="311" spans="1:12" s="10" customFormat="1" ht="20.100000000000001" customHeight="1">
      <c r="A311" s="127"/>
      <c r="B311" s="150"/>
      <c r="C311" s="22"/>
      <c r="D311" s="23"/>
      <c r="E311" s="216" t="s">
        <v>2</v>
      </c>
      <c r="F311" s="216"/>
      <c r="G311" s="216"/>
      <c r="H311" s="216"/>
      <c r="I311" s="216"/>
      <c r="J311" s="216"/>
      <c r="K311" s="216"/>
      <c r="L311" s="216"/>
    </row>
    <row r="312" spans="1:12" s="10" customFormat="1" ht="20.100000000000001" customHeight="1">
      <c r="A312" s="127"/>
      <c r="B312" s="150"/>
      <c r="C312" s="22"/>
      <c r="D312" s="23"/>
      <c r="E312" s="216" t="s">
        <v>325</v>
      </c>
      <c r="F312" s="216"/>
      <c r="G312" s="216"/>
      <c r="H312" s="216"/>
      <c r="I312" s="216"/>
      <c r="J312" s="216"/>
      <c r="K312" s="216"/>
      <c r="L312" s="216"/>
    </row>
    <row r="313" spans="1:12" s="10" customFormat="1" ht="20.100000000000001" customHeight="1">
      <c r="A313" s="127"/>
      <c r="B313" s="150"/>
      <c r="C313" s="22"/>
      <c r="D313" s="23"/>
      <c r="E313" s="122"/>
      <c r="F313" s="123"/>
      <c r="G313" s="122"/>
      <c r="H313" s="123"/>
      <c r="I313" s="126"/>
      <c r="J313" s="19"/>
      <c r="L313" s="19"/>
    </row>
    <row r="314" spans="1:12" s="10" customFormat="1" ht="20.100000000000001" customHeight="1">
      <c r="A314" s="7"/>
      <c r="B314" s="8"/>
      <c r="C314" s="22"/>
      <c r="D314" s="23"/>
      <c r="E314" s="113" t="s">
        <v>394</v>
      </c>
      <c r="F314" s="116"/>
      <c r="G314" s="113"/>
      <c r="H314" s="116"/>
      <c r="I314" s="104"/>
      <c r="J314" s="117"/>
      <c r="K314" s="136"/>
      <c r="L314" s="118"/>
    </row>
    <row r="315" spans="1:12" s="10" customFormat="1" ht="20.100000000000001" customHeight="1">
      <c r="A315" s="7"/>
      <c r="B315" s="8"/>
      <c r="C315" s="22"/>
      <c r="D315" s="23"/>
      <c r="E315" s="130"/>
      <c r="I315" s="137"/>
      <c r="J315" s="19"/>
      <c r="L315" s="20" t="s">
        <v>4</v>
      </c>
    </row>
    <row r="316" spans="1:12" s="10" customFormat="1" ht="20.100000000000001" customHeight="1">
      <c r="A316" s="7"/>
      <c r="B316" s="8"/>
      <c r="C316" s="22"/>
      <c r="D316" s="23"/>
      <c r="E316" s="130"/>
      <c r="I316" s="136"/>
      <c r="J316" s="117" t="s">
        <v>324</v>
      </c>
      <c r="K316" s="136"/>
      <c r="L316" s="117" t="s">
        <v>114</v>
      </c>
    </row>
    <row r="317" spans="1:12" s="10" customFormat="1" ht="20.100000000000001" customHeight="1">
      <c r="A317" s="127" t="s">
        <v>182</v>
      </c>
      <c r="B317" s="121" t="s">
        <v>194</v>
      </c>
      <c r="C317" s="22" t="e">
        <f>SUMIF(#REF!,แก้ไข!$B317,#REF!)-SUMIF(#REF!,$B317,#REF!)</f>
        <v>#REF!</v>
      </c>
      <c r="D317" s="23" t="e">
        <f>SUMIF(#REF!,$B317,#REF!)-SUMIF(#REF!,แก้ไข!$B317,#REF!)</f>
        <v>#REF!</v>
      </c>
      <c r="E317" s="122" t="s">
        <v>182</v>
      </c>
      <c r="I317" s="147"/>
      <c r="J317" s="109">
        <v>117820.45</v>
      </c>
      <c r="K317" s="110"/>
      <c r="L317" s="109">
        <v>67406.960000000006</v>
      </c>
    </row>
    <row r="318" spans="1:12" s="10" customFormat="1" ht="20.100000000000001" customHeight="1">
      <c r="A318" s="127" t="s">
        <v>185</v>
      </c>
      <c r="B318" s="121" t="s">
        <v>195</v>
      </c>
      <c r="C318" s="22" t="e">
        <f>SUMIF(#REF!,แก้ไข!$B318,#REF!)-SUMIF(#REF!,$B318,#REF!)</f>
        <v>#REF!</v>
      </c>
      <c r="D318" s="23" t="e">
        <f>SUMIF(#REF!,$B318,#REF!)-SUMIF(#REF!,แก้ไข!$B318,#REF!)</f>
        <v>#REF!</v>
      </c>
      <c r="E318" s="122" t="s">
        <v>196</v>
      </c>
      <c r="I318" s="122"/>
      <c r="J318" s="125">
        <v>76454.98</v>
      </c>
      <c r="K318" s="151"/>
      <c r="L318" s="125">
        <v>36457.21</v>
      </c>
    </row>
    <row r="319" spans="1:12" s="10" customFormat="1" ht="20.100000000000001" customHeight="1">
      <c r="A319" s="127" t="s">
        <v>197</v>
      </c>
      <c r="B319" s="121" t="s">
        <v>198</v>
      </c>
      <c r="C319" s="22" t="e">
        <f>SUMIF(#REF!,แก้ไข!$B319,#REF!)-SUMIF(#REF!,$B319,#REF!)</f>
        <v>#REF!</v>
      </c>
      <c r="D319" s="23" t="e">
        <f>SUMIF(#REF!,$B319,#REF!)-SUMIF(#REF!,แก้ไข!$B319,#REF!)</f>
        <v>#REF!</v>
      </c>
      <c r="E319" s="122" t="s">
        <v>186</v>
      </c>
      <c r="I319" s="122"/>
      <c r="J319" s="125">
        <v>10610</v>
      </c>
      <c r="K319" s="122"/>
      <c r="L319" s="125">
        <v>65981.100000000006</v>
      </c>
    </row>
    <row r="320" spans="1:12" s="10" customFormat="1" ht="20.100000000000001" customHeight="1" thickBot="1">
      <c r="A320" s="149" t="s">
        <v>199</v>
      </c>
      <c r="B320" s="121" t="s">
        <v>200</v>
      </c>
      <c r="C320" s="22" t="e">
        <f>SUMIF(#REF!,แก้ไข!$B320,#REF!)-SUMIF(#REF!,$B320,#REF!)</f>
        <v>#REF!</v>
      </c>
      <c r="D320" s="23" t="e">
        <f>SUMIF(#REF!,$B320,#REF!)-SUMIF(#REF!,แก้ไข!$B320,#REF!)</f>
        <v>#REF!</v>
      </c>
      <c r="E320" s="113" t="s">
        <v>362</v>
      </c>
      <c r="I320" s="122"/>
      <c r="J320" s="145">
        <f>SUM(J317:J319)</f>
        <v>204885.43</v>
      </c>
      <c r="K320" s="153"/>
      <c r="L320" s="145">
        <f>SUM(L317:L319)</f>
        <v>169845.27000000002</v>
      </c>
    </row>
    <row r="321" spans="1:12" s="10" customFormat="1" ht="20.100000000000001" customHeight="1" thickTop="1">
      <c r="A321" s="149"/>
      <c r="B321" s="121"/>
      <c r="C321" s="22"/>
      <c r="D321" s="23"/>
      <c r="E321" s="113"/>
      <c r="F321" s="152"/>
      <c r="G321" s="153"/>
      <c r="H321" s="152"/>
      <c r="I321" s="122"/>
      <c r="J321" s="19"/>
      <c r="L321" s="19"/>
    </row>
    <row r="322" spans="1:12" s="10" customFormat="1" ht="20.100000000000001" customHeight="1">
      <c r="A322" s="7"/>
      <c r="B322" s="8"/>
      <c r="C322" s="9"/>
      <c r="D322" s="7"/>
      <c r="E322" s="104" t="s">
        <v>395</v>
      </c>
      <c r="F322" s="137"/>
      <c r="G322" s="137"/>
      <c r="H322" s="137"/>
      <c r="I322" s="137"/>
      <c r="J322" s="19"/>
      <c r="L322" s="19"/>
    </row>
    <row r="323" spans="1:12" s="10" customFormat="1" ht="20.100000000000001" customHeight="1">
      <c r="A323" s="7"/>
      <c r="B323" s="8"/>
      <c r="C323" s="9"/>
      <c r="D323" s="7"/>
      <c r="E323" s="130"/>
      <c r="I323" s="137"/>
      <c r="J323" s="19"/>
      <c r="L323" s="20" t="s">
        <v>4</v>
      </c>
    </row>
    <row r="324" spans="1:12" s="10" customFormat="1" ht="20.100000000000001" customHeight="1">
      <c r="A324" s="7"/>
      <c r="B324" s="8"/>
      <c r="C324" s="9"/>
      <c r="D324" s="7"/>
      <c r="E324" s="130"/>
      <c r="I324" s="136"/>
      <c r="J324" s="117" t="s">
        <v>324</v>
      </c>
      <c r="K324" s="136"/>
      <c r="L324" s="117" t="s">
        <v>114</v>
      </c>
    </row>
    <row r="325" spans="1:12" s="10" customFormat="1" ht="20.100000000000001" customHeight="1">
      <c r="A325" s="149" t="s">
        <v>201</v>
      </c>
      <c r="B325" s="121" t="s">
        <v>202</v>
      </c>
      <c r="C325" s="22" t="e">
        <f>SUMIF(#REF!,$B325,#REF!)-SUMIF(#REF!,แก้ไข!$B325,#REF!)</f>
        <v>#REF!</v>
      </c>
      <c r="D325" s="23" t="e">
        <f>SUMIF(#REF!,แก้ไข!$B325,#REF!)-SUMIF(#REF!,$B325,#REF!)</f>
        <v>#REF!</v>
      </c>
      <c r="E325" s="28" t="s">
        <v>203</v>
      </c>
      <c r="I325" s="147"/>
      <c r="J325" s="109">
        <f>7516416.97+310680+246880</f>
        <v>8073976.9699999997</v>
      </c>
      <c r="K325" s="110"/>
      <c r="L325" s="109">
        <v>7986010.5700000003</v>
      </c>
    </row>
    <row r="326" spans="1:12" s="10" customFormat="1" ht="20.100000000000001" customHeight="1">
      <c r="A326" s="149" t="s">
        <v>204</v>
      </c>
      <c r="B326" s="121" t="s">
        <v>205</v>
      </c>
      <c r="C326" s="22" t="e">
        <f>SUMIF(#REF!,$B326,#REF!)-SUMIF(#REF!,แก้ไข!$B326,#REF!)</f>
        <v>#REF!</v>
      </c>
      <c r="D326" s="23" t="e">
        <f>SUMIF(#REF!,แก้ไข!$B326,#REF!)-SUMIF(#REF!,$B326,#REF!)</f>
        <v>#REF!</v>
      </c>
      <c r="E326" s="28" t="s">
        <v>204</v>
      </c>
      <c r="I326" s="147"/>
      <c r="J326" s="109">
        <v>2479726</v>
      </c>
      <c r="K326" s="110"/>
      <c r="L326" s="109">
        <v>2534984</v>
      </c>
    </row>
    <row r="327" spans="1:12" s="10" customFormat="1" ht="20.100000000000001" customHeight="1">
      <c r="A327" s="149" t="s">
        <v>206</v>
      </c>
      <c r="B327" s="121" t="s">
        <v>207</v>
      </c>
      <c r="C327" s="22" t="e">
        <f>SUMIF(#REF!,$B327,#REF!)-SUMIF(#REF!,แก้ไข!$B327,#REF!)</f>
        <v>#REF!</v>
      </c>
      <c r="D327" s="23" t="e">
        <f>SUMIF(#REF!,แก้ไข!$B327,#REF!)-SUMIF(#REF!,$B327,#REF!)</f>
        <v>#REF!</v>
      </c>
      <c r="E327" s="10" t="s">
        <v>208</v>
      </c>
      <c r="I327" s="126"/>
      <c r="J327" s="109">
        <f>233903.22</f>
        <v>233903.22</v>
      </c>
      <c r="K327" s="110"/>
      <c r="L327" s="109">
        <v>245068.55</v>
      </c>
    </row>
    <row r="328" spans="1:12" s="10" customFormat="1" ht="20.100000000000001" customHeight="1">
      <c r="A328" s="149" t="s">
        <v>208</v>
      </c>
      <c r="B328" s="121" t="s">
        <v>209</v>
      </c>
      <c r="C328" s="22" t="e">
        <f>SUMIF(#REF!,$B328,#REF!)-SUMIF(#REF!,แก้ไข!$B328,#REF!)</f>
        <v>#REF!</v>
      </c>
      <c r="D328" s="23" t="e">
        <f>SUMIF(#REF!,แก้ไข!$B328,#REF!)-SUMIF(#REF!,$B328,#REF!)</f>
        <v>#REF!</v>
      </c>
      <c r="E328" s="10" t="s">
        <v>210</v>
      </c>
      <c r="I328" s="126"/>
      <c r="J328" s="109">
        <f>809430</f>
        <v>809430</v>
      </c>
      <c r="K328" s="110"/>
      <c r="L328" s="109">
        <v>846900</v>
      </c>
    </row>
    <row r="329" spans="1:12" s="10" customFormat="1" ht="20.100000000000001" customHeight="1">
      <c r="A329" s="149"/>
      <c r="B329" s="121"/>
      <c r="C329" s="22"/>
      <c r="D329" s="23"/>
      <c r="E329" s="10" t="s">
        <v>206</v>
      </c>
      <c r="I329" s="126"/>
      <c r="J329" s="109">
        <v>16800</v>
      </c>
      <c r="K329" s="110"/>
      <c r="L329" s="109">
        <v>0</v>
      </c>
    </row>
    <row r="330" spans="1:12" s="10" customFormat="1" ht="20.100000000000001" customHeight="1">
      <c r="A330" s="149" t="s">
        <v>210</v>
      </c>
      <c r="B330" s="121" t="s">
        <v>211</v>
      </c>
      <c r="C330" s="22" t="e">
        <f>SUMIF(#REF!,$B330,#REF!)-SUMIF(#REF!,แก้ไข!$B330,#REF!)</f>
        <v>#REF!</v>
      </c>
      <c r="D330" s="23" t="e">
        <f>SUMIF(#REF!,แก้ไข!$B330,#REF!)-SUMIF(#REF!,$B330,#REF!)</f>
        <v>#REF!</v>
      </c>
      <c r="E330" s="10" t="s">
        <v>212</v>
      </c>
      <c r="I330" s="126"/>
      <c r="J330" s="109">
        <f>2348179.35+324000</f>
        <v>2672179.35</v>
      </c>
      <c r="K330" s="110"/>
      <c r="L330" s="109">
        <v>2838129</v>
      </c>
    </row>
    <row r="331" spans="1:12" s="10" customFormat="1" ht="20.100000000000001" customHeight="1">
      <c r="A331" s="149" t="s">
        <v>213</v>
      </c>
      <c r="B331" s="121" t="s">
        <v>214</v>
      </c>
      <c r="C331" s="22" t="e">
        <f>SUMIF(#REF!,$B331,#REF!)-SUMIF(#REF!,แก้ไข!$B331,#REF!)</f>
        <v>#REF!</v>
      </c>
      <c r="D331" s="23" t="e">
        <f>SUMIF(#REF!,แก้ไข!$B331,#REF!)-SUMIF(#REF!,$B331,#REF!)</f>
        <v>#REF!</v>
      </c>
      <c r="E331" s="10" t="s">
        <v>213</v>
      </c>
      <c r="I331" s="126"/>
      <c r="J331" s="109">
        <f>271935.48</f>
        <v>271935.48</v>
      </c>
      <c r="K331" s="110"/>
      <c r="L331" s="109">
        <v>288903</v>
      </c>
    </row>
    <row r="332" spans="1:12" s="10" customFormat="1" ht="20.100000000000001" customHeight="1">
      <c r="A332" s="149" t="s">
        <v>215</v>
      </c>
      <c r="B332" s="121" t="s">
        <v>216</v>
      </c>
      <c r="C332" s="22" t="e">
        <f>SUMIF(#REF!,$B332,#REF!)-SUMIF(#REF!,แก้ไข!$B332,#REF!)</f>
        <v>#REF!</v>
      </c>
      <c r="D332" s="23" t="e">
        <f>SUMIF(#REF!,แก้ไข!$B332,#REF!)-SUMIF(#REF!,$B332,#REF!)</f>
        <v>#REF!</v>
      </c>
      <c r="E332" s="28" t="s">
        <v>215</v>
      </c>
      <c r="I332" s="126"/>
      <c r="J332" s="109">
        <f>7840+103490</f>
        <v>111330</v>
      </c>
      <c r="K332" s="110"/>
      <c r="L332" s="109">
        <v>136740</v>
      </c>
    </row>
    <row r="333" spans="1:12" s="10" customFormat="1" ht="20.100000000000001" customHeight="1">
      <c r="A333" s="149" t="s">
        <v>217</v>
      </c>
      <c r="B333" s="121" t="s">
        <v>218</v>
      </c>
      <c r="C333" s="22" t="e">
        <f>SUMIF(#REF!,$B333,#REF!)-SUMIF(#REF!,แก้ไข!$B333,#REF!)</f>
        <v>#REF!</v>
      </c>
      <c r="D333" s="23" t="e">
        <f>SUMIF(#REF!,แก้ไข!$B333,#REF!)-SUMIF(#REF!,$B333,#REF!)</f>
        <v>#REF!</v>
      </c>
      <c r="E333" s="10" t="s">
        <v>217</v>
      </c>
      <c r="I333" s="126"/>
      <c r="J333" s="109">
        <v>27000</v>
      </c>
      <c r="K333" s="110"/>
      <c r="L333" s="109">
        <v>102330</v>
      </c>
    </row>
    <row r="334" spans="1:12" s="10" customFormat="1" ht="20.100000000000001" customHeight="1">
      <c r="A334" s="149" t="s">
        <v>219</v>
      </c>
      <c r="B334" s="121" t="s">
        <v>220</v>
      </c>
      <c r="C334" s="22" t="e">
        <f>SUMIF(#REF!,$B334,#REF!)-SUMIF(#REF!,แก้ไข!$B334,#REF!)</f>
        <v>#REF!</v>
      </c>
      <c r="D334" s="23" t="e">
        <f>SUMIF(#REF!,แก้ไข!$B334,#REF!)-SUMIF(#REF!,$B334,#REF!)</f>
        <v>#REF!</v>
      </c>
      <c r="E334" s="28" t="s">
        <v>219</v>
      </c>
      <c r="I334" s="126"/>
      <c r="J334" s="109">
        <f>36000+270522</f>
        <v>306522</v>
      </c>
      <c r="K334" s="110"/>
      <c r="L334" s="109">
        <v>36000</v>
      </c>
    </row>
    <row r="335" spans="1:12" s="10" customFormat="1" ht="20.100000000000001" customHeight="1">
      <c r="A335" s="149" t="s">
        <v>221</v>
      </c>
      <c r="B335" s="121" t="s">
        <v>222</v>
      </c>
      <c r="C335" s="22" t="e">
        <f>SUMIF(#REF!,$B335,#REF!)-SUMIF(#REF!,แก้ไข!$B335,#REF!)</f>
        <v>#REF!</v>
      </c>
      <c r="D335" s="23" t="e">
        <f>SUMIF(#REF!,แก้ไข!$B335,#REF!)-SUMIF(#REF!,$B335,#REF!)</f>
        <v>#REF!</v>
      </c>
      <c r="E335" s="10" t="s">
        <v>221</v>
      </c>
      <c r="I335" s="126"/>
      <c r="J335" s="109">
        <f>117739+16200</f>
        <v>133939</v>
      </c>
      <c r="K335" s="110"/>
      <c r="L335" s="109">
        <v>114232</v>
      </c>
    </row>
    <row r="336" spans="1:12" s="10" customFormat="1" ht="20.100000000000001" customHeight="1">
      <c r="A336" s="149" t="s">
        <v>223</v>
      </c>
      <c r="B336" s="121" t="s">
        <v>224</v>
      </c>
      <c r="C336" s="22" t="e">
        <f>SUMIF(#REF!,$B336,#REF!)-SUMIF(#REF!,แก้ไข!$B336,#REF!)</f>
        <v>#REF!</v>
      </c>
      <c r="D336" s="23" t="e">
        <f>SUMIF(#REF!,แก้ไข!$B336,#REF!)-SUMIF(#REF!,$B336,#REF!)</f>
        <v>#REF!</v>
      </c>
      <c r="E336" s="28" t="s">
        <v>223</v>
      </c>
      <c r="I336" s="126"/>
      <c r="J336" s="109">
        <v>3700</v>
      </c>
      <c r="K336" s="110"/>
      <c r="L336" s="109">
        <v>8796.31</v>
      </c>
    </row>
    <row r="337" spans="1:12" s="10" customFormat="1" ht="20.100000000000001" customHeight="1">
      <c r="A337" s="149" t="s">
        <v>225</v>
      </c>
      <c r="B337" s="121" t="s">
        <v>226</v>
      </c>
      <c r="C337" s="22" t="e">
        <f>SUMIF(#REF!,$B337,#REF!)-SUMIF(#REF!,แก้ไข!$B337,#REF!)</f>
        <v>#REF!</v>
      </c>
      <c r="D337" s="23" t="e">
        <f>SUMIF(#REF!,แก้ไข!$B337,#REF!)-SUMIF(#REF!,$B337,#REF!)</f>
        <v>#REF!</v>
      </c>
      <c r="E337" s="10" t="s">
        <v>225</v>
      </c>
      <c r="I337" s="126"/>
      <c r="J337" s="109">
        <f>261451.61</f>
        <v>261451.61</v>
      </c>
      <c r="K337" s="110"/>
      <c r="L337" s="109">
        <v>302900</v>
      </c>
    </row>
    <row r="338" spans="1:12" s="10" customFormat="1" ht="20.100000000000001" customHeight="1">
      <c r="A338" s="149" t="s">
        <v>227</v>
      </c>
      <c r="B338" s="121" t="s">
        <v>228</v>
      </c>
      <c r="C338" s="22" t="e">
        <f>SUMIF(#REF!,$B338,#REF!)-SUMIF(#REF!,แก้ไข!$B338,#REF!)</f>
        <v>#REF!</v>
      </c>
      <c r="D338" s="23" t="e">
        <f>SUMIF(#REF!,แก้ไข!$B338,#REF!)-SUMIF(#REF!,$B338,#REF!)</f>
        <v>#REF!</v>
      </c>
      <c r="E338" s="10" t="s">
        <v>227</v>
      </c>
      <c r="I338" s="126"/>
      <c r="J338" s="109">
        <v>36000</v>
      </c>
      <c r="K338" s="110"/>
      <c r="L338" s="109">
        <v>78000</v>
      </c>
    </row>
    <row r="339" spans="1:12" s="10" customFormat="1" ht="20.100000000000001" customHeight="1" thickBot="1">
      <c r="A339" s="7"/>
      <c r="B339" s="21"/>
      <c r="C339" s="201"/>
      <c r="D339" s="202"/>
      <c r="E339" s="32" t="s">
        <v>229</v>
      </c>
      <c r="I339" s="66"/>
      <c r="J339" s="68">
        <f>SUM(J325:J338)</f>
        <v>15437893.629999999</v>
      </c>
      <c r="K339" s="30"/>
      <c r="L339" s="68">
        <f>SUM(L325:L338)</f>
        <v>15518993.430000002</v>
      </c>
    </row>
    <row r="340" spans="1:12" s="10" customFormat="1" ht="20.100000000000001" customHeight="1" thickTop="1">
      <c r="A340" s="149"/>
      <c r="B340" s="121"/>
      <c r="C340" s="154"/>
      <c r="D340" s="155"/>
      <c r="E340" s="186"/>
      <c r="F340" s="187"/>
      <c r="G340" s="187"/>
      <c r="H340" s="187"/>
      <c r="I340" s="188"/>
      <c r="J340" s="190"/>
      <c r="K340" s="189"/>
      <c r="L340" s="191"/>
    </row>
    <row r="341" spans="1:12" s="10" customFormat="1" ht="20.100000000000001" customHeight="1">
      <c r="A341" s="149"/>
      <c r="B341" s="121"/>
      <c r="C341" s="154"/>
      <c r="D341" s="155"/>
      <c r="E341" s="186"/>
      <c r="F341" s="187"/>
      <c r="G341" s="187"/>
      <c r="H341" s="187"/>
      <c r="I341" s="188"/>
      <c r="J341" s="190"/>
      <c r="K341" s="189"/>
      <c r="L341" s="191"/>
    </row>
    <row r="342" spans="1:12" s="10" customFormat="1" ht="20.100000000000001" customHeight="1">
      <c r="A342" s="149"/>
      <c r="B342" s="121"/>
      <c r="C342" s="154"/>
      <c r="D342" s="155"/>
      <c r="E342" s="186"/>
      <c r="F342" s="187"/>
      <c r="G342" s="187"/>
      <c r="H342" s="187"/>
      <c r="I342" s="188"/>
      <c r="J342" s="190"/>
      <c r="K342" s="189"/>
      <c r="L342" s="191"/>
    </row>
    <row r="343" spans="1:12" s="10" customFormat="1" ht="20.100000000000001" customHeight="1">
      <c r="A343" s="149"/>
      <c r="B343" s="121"/>
      <c r="C343" s="154"/>
      <c r="D343" s="155"/>
      <c r="E343" s="32"/>
      <c r="I343" s="134"/>
      <c r="J343" s="135"/>
      <c r="K343" s="110"/>
      <c r="L343" s="144"/>
    </row>
    <row r="344" spans="1:12" s="10" customFormat="1" ht="20.100000000000001" customHeight="1">
      <c r="A344" s="149"/>
      <c r="B344" s="121"/>
      <c r="C344" s="154"/>
      <c r="D344" s="155"/>
      <c r="E344" s="32"/>
      <c r="I344" s="134"/>
      <c r="J344" s="135"/>
      <c r="K344" s="110"/>
      <c r="L344" s="144"/>
    </row>
    <row r="345" spans="1:12" s="10" customFormat="1" ht="20.100000000000001" customHeight="1">
      <c r="A345" s="149"/>
      <c r="B345" s="121"/>
      <c r="C345" s="154"/>
      <c r="D345" s="155"/>
      <c r="E345" s="32"/>
      <c r="I345" s="134"/>
      <c r="J345" s="135"/>
      <c r="K345" s="110"/>
      <c r="L345" s="144"/>
    </row>
    <row r="346" spans="1:12" s="10" customFormat="1" ht="20.100000000000001" customHeight="1">
      <c r="A346" s="149"/>
      <c r="B346" s="121"/>
      <c r="C346" s="154"/>
      <c r="D346" s="155"/>
      <c r="E346" s="32"/>
      <c r="I346" s="134"/>
      <c r="J346" s="135"/>
      <c r="K346" s="110"/>
      <c r="L346" s="144"/>
    </row>
    <row r="347" spans="1:12" s="10" customFormat="1" ht="20.100000000000001" customHeight="1">
      <c r="A347" s="149"/>
      <c r="B347" s="121"/>
      <c r="C347" s="154"/>
      <c r="D347" s="155"/>
      <c r="E347" s="32"/>
      <c r="I347" s="134"/>
      <c r="J347" s="135"/>
      <c r="K347" s="110"/>
      <c r="L347" s="211">
        <v>24</v>
      </c>
    </row>
    <row r="348" spans="1:12" s="10" customFormat="1" ht="20.100000000000001" customHeight="1">
      <c r="A348" s="149"/>
      <c r="B348" s="121"/>
      <c r="C348" s="154"/>
      <c r="D348" s="155"/>
      <c r="E348" s="216" t="s">
        <v>328</v>
      </c>
      <c r="F348" s="216"/>
      <c r="G348" s="216"/>
      <c r="H348" s="216"/>
      <c r="I348" s="216"/>
      <c r="J348" s="216"/>
      <c r="K348" s="216"/>
      <c r="L348" s="216"/>
    </row>
    <row r="349" spans="1:12" s="10" customFormat="1" ht="20.100000000000001" customHeight="1">
      <c r="A349" s="149"/>
      <c r="B349" s="121"/>
      <c r="C349" s="154"/>
      <c r="D349" s="155"/>
      <c r="E349" s="216" t="s">
        <v>2</v>
      </c>
      <c r="F349" s="216"/>
      <c r="G349" s="216"/>
      <c r="H349" s="216"/>
      <c r="I349" s="216"/>
      <c r="J349" s="216"/>
      <c r="K349" s="216"/>
      <c r="L349" s="216"/>
    </row>
    <row r="350" spans="1:12" s="10" customFormat="1" ht="20.100000000000001" customHeight="1">
      <c r="A350" s="149"/>
      <c r="B350" s="121"/>
      <c r="C350" s="154"/>
      <c r="D350" s="155"/>
      <c r="E350" s="216" t="s">
        <v>325</v>
      </c>
      <c r="F350" s="216"/>
      <c r="G350" s="216"/>
      <c r="H350" s="216"/>
      <c r="I350" s="216"/>
      <c r="J350" s="216"/>
      <c r="K350" s="216"/>
      <c r="L350" s="216"/>
    </row>
    <row r="351" spans="1:12" s="10" customFormat="1" ht="20.100000000000001" customHeight="1">
      <c r="A351" s="149"/>
      <c r="B351" s="121"/>
      <c r="C351" s="154"/>
      <c r="D351" s="155"/>
      <c r="E351" s="32"/>
      <c r="I351" s="134"/>
      <c r="J351" s="135"/>
      <c r="K351" s="110"/>
      <c r="L351" s="144"/>
    </row>
    <row r="352" spans="1:12" s="10" customFormat="1" ht="20.100000000000001" customHeight="1">
      <c r="A352" s="149"/>
      <c r="B352" s="121"/>
      <c r="C352" s="154"/>
      <c r="D352" s="155"/>
      <c r="E352" s="104" t="s">
        <v>396</v>
      </c>
      <c r="F352" s="137"/>
      <c r="G352" s="137"/>
      <c r="H352" s="137"/>
      <c r="I352" s="137"/>
      <c r="J352" s="19"/>
      <c r="L352" s="19"/>
    </row>
    <row r="353" spans="1:12" s="10" customFormat="1" ht="20.100000000000001" customHeight="1">
      <c r="A353" s="149"/>
      <c r="B353" s="121"/>
      <c r="C353" s="154"/>
      <c r="D353" s="155"/>
      <c r="E353" s="130"/>
      <c r="I353" s="137"/>
      <c r="J353" s="19"/>
      <c r="L353" s="20" t="s">
        <v>4</v>
      </c>
    </row>
    <row r="354" spans="1:12" s="10" customFormat="1" ht="20.100000000000001" customHeight="1">
      <c r="A354" s="131"/>
      <c r="B354" s="141"/>
      <c r="C354" s="142"/>
      <c r="D354" s="143"/>
      <c r="E354" s="130"/>
      <c r="I354" s="136"/>
      <c r="J354" s="117" t="s">
        <v>324</v>
      </c>
      <c r="K354" s="136"/>
      <c r="L354" s="117" t="s">
        <v>114</v>
      </c>
    </row>
    <row r="355" spans="1:12" s="10" customFormat="1" ht="20.100000000000001" customHeight="1">
      <c r="A355" s="127" t="s">
        <v>230</v>
      </c>
      <c r="B355" s="121" t="s">
        <v>231</v>
      </c>
      <c r="C355" s="22" t="e">
        <f>SUMIF(#REF!,$B355,#REF!)-SUMIF(#REF!,แก้ไข!$B355,#REF!)</f>
        <v>#REF!</v>
      </c>
      <c r="D355" s="23" t="e">
        <f>SUMIF(#REF!,แก้ไข!$B355,#REF!)-SUMIF(#REF!,$B355,#REF!)</f>
        <v>#REF!</v>
      </c>
      <c r="E355" s="122" t="s">
        <v>232</v>
      </c>
      <c r="I355" s="147"/>
      <c r="J355" s="109">
        <v>557478</v>
      </c>
      <c r="K355" s="110"/>
      <c r="L355" s="109">
        <v>411652</v>
      </c>
    </row>
    <row r="356" spans="1:12" s="10" customFormat="1" ht="20.100000000000001" customHeight="1">
      <c r="A356" s="127" t="s">
        <v>233</v>
      </c>
      <c r="B356" s="121" t="s">
        <v>234</v>
      </c>
      <c r="C356" s="22" t="e">
        <f>SUMIF(#REF!,$B356,#REF!)-SUMIF(#REF!,แก้ไข!$B356,#REF!)</f>
        <v>#REF!</v>
      </c>
      <c r="D356" s="23" t="e">
        <f>SUMIF(#REF!,แก้ไข!$B356,#REF!)-SUMIF(#REF!,$B356,#REF!)</f>
        <v>#REF!</v>
      </c>
      <c r="E356" s="146" t="s">
        <v>233</v>
      </c>
      <c r="I356" s="126"/>
      <c r="J356" s="109">
        <v>14717.47</v>
      </c>
      <c r="K356" s="110"/>
      <c r="L356" s="109">
        <v>438635</v>
      </c>
    </row>
    <row r="357" spans="1:12" s="10" customFormat="1" ht="20.100000000000001" customHeight="1">
      <c r="A357" s="127" t="s">
        <v>235</v>
      </c>
      <c r="B357" s="121" t="s">
        <v>236</v>
      </c>
      <c r="C357" s="22" t="e">
        <f>SUMIF(#REF!,$B357,#REF!)-SUMIF(#REF!,แก้ไข!$B357,#REF!)</f>
        <v>#REF!</v>
      </c>
      <c r="D357" s="23" t="e">
        <f>SUMIF(#REF!,แก้ไข!$B357,#REF!)-SUMIF(#REF!,$B357,#REF!)</f>
        <v>#REF!</v>
      </c>
      <c r="E357" s="128" t="s">
        <v>235</v>
      </c>
      <c r="I357" s="126"/>
      <c r="J357" s="109">
        <v>0</v>
      </c>
      <c r="K357" s="110"/>
      <c r="L357" s="109">
        <v>413348</v>
      </c>
    </row>
    <row r="358" spans="1:12" s="10" customFormat="1" ht="20.100000000000001" customHeight="1">
      <c r="A358" s="127" t="s">
        <v>237</v>
      </c>
      <c r="B358" s="121" t="s">
        <v>238</v>
      </c>
      <c r="C358" s="22" t="e">
        <f>SUMIF(#REF!,$B358,#REF!)-SUMIF(#REF!,แก้ไข!$B358,#REF!)</f>
        <v>#REF!</v>
      </c>
      <c r="D358" s="23" t="e">
        <f>SUMIF(#REF!,แก้ไข!$B358,#REF!)-SUMIF(#REF!,$B358,#REF!)</f>
        <v>#REF!</v>
      </c>
      <c r="E358" s="128" t="s">
        <v>237</v>
      </c>
      <c r="I358" s="126"/>
      <c r="J358" s="109">
        <v>0</v>
      </c>
      <c r="K358" s="110"/>
      <c r="L358" s="109">
        <v>75330</v>
      </c>
    </row>
    <row r="359" spans="1:12" s="10" customFormat="1" ht="20.100000000000001" customHeight="1">
      <c r="A359" s="127" t="s">
        <v>239</v>
      </c>
      <c r="B359" s="121" t="s">
        <v>240</v>
      </c>
      <c r="C359" s="22" t="e">
        <f>SUMIF(#REF!,$B359,#REF!)-SUMIF(#REF!,แก้ไข!$B359,#REF!)</f>
        <v>#REF!</v>
      </c>
      <c r="D359" s="23" t="e">
        <f>SUMIF(#REF!,แก้ไข!$B359,#REF!)-SUMIF(#REF!,$B359,#REF!)</f>
        <v>#REF!</v>
      </c>
      <c r="E359" s="128" t="s">
        <v>239</v>
      </c>
      <c r="I359" s="126"/>
      <c r="J359" s="109">
        <v>199667.42</v>
      </c>
      <c r="K359" s="110"/>
      <c r="L359" s="109">
        <v>176609.64</v>
      </c>
    </row>
    <row r="360" spans="1:12" s="10" customFormat="1" ht="20.100000000000001" customHeight="1" thickBot="1">
      <c r="A360" s="127"/>
      <c r="B360" s="121"/>
      <c r="C360" s="156"/>
      <c r="D360" s="157"/>
      <c r="E360" s="130" t="s">
        <v>241</v>
      </c>
      <c r="I360" s="134"/>
      <c r="J360" s="124">
        <f>SUM(J355:J359)</f>
        <v>771862.89</v>
      </c>
      <c r="K360" s="110"/>
      <c r="L360" s="124">
        <f>SUM(L355:L359)</f>
        <v>1515574.6400000001</v>
      </c>
    </row>
    <row r="361" spans="1:12" s="10" customFormat="1" ht="20.100000000000001" customHeight="1" thickTop="1">
      <c r="A361" s="127"/>
      <c r="B361" s="121"/>
      <c r="C361" s="156"/>
      <c r="D361" s="157"/>
      <c r="E361" s="130"/>
      <c r="I361" s="134"/>
      <c r="J361" s="135"/>
      <c r="K361" s="110"/>
      <c r="L361" s="135"/>
    </row>
    <row r="362" spans="1:12" s="10" customFormat="1" ht="20.100000000000001" customHeight="1">
      <c r="A362" s="7"/>
      <c r="B362" s="8"/>
      <c r="C362" s="9"/>
      <c r="D362" s="7"/>
      <c r="E362" s="104" t="s">
        <v>397</v>
      </c>
      <c r="F362" s="116"/>
      <c r="G362" s="113"/>
      <c r="H362" s="116"/>
      <c r="I362" s="137"/>
      <c r="J362" s="117"/>
      <c r="K362" s="136"/>
      <c r="L362" s="117"/>
    </row>
    <row r="363" spans="1:12" s="10" customFormat="1" ht="20.100000000000001" customHeight="1">
      <c r="A363" s="7"/>
      <c r="B363" s="8"/>
      <c r="C363" s="9"/>
      <c r="D363" s="7"/>
      <c r="E363" s="130"/>
      <c r="I363" s="137"/>
      <c r="J363" s="19"/>
      <c r="L363" s="20" t="s">
        <v>4</v>
      </c>
    </row>
    <row r="364" spans="1:12" s="10" customFormat="1" ht="20.100000000000001" customHeight="1">
      <c r="A364" s="7"/>
      <c r="B364" s="8"/>
      <c r="C364" s="9"/>
      <c r="D364" s="7"/>
      <c r="E364" s="130"/>
      <c r="I364" s="136"/>
      <c r="J364" s="117" t="s">
        <v>324</v>
      </c>
      <c r="K364" s="136"/>
      <c r="L364" s="117" t="s">
        <v>114</v>
      </c>
    </row>
    <row r="365" spans="1:12" s="10" customFormat="1" ht="20.100000000000001" customHeight="1">
      <c r="A365" s="120" t="s">
        <v>242</v>
      </c>
      <c r="B365" s="121" t="s">
        <v>243</v>
      </c>
      <c r="C365" s="22" t="e">
        <f>SUMIF(#REF!,$B365,#REF!)-SUMIF(#REF!,แก้ไข!$B365,#REF!)</f>
        <v>#REF!</v>
      </c>
      <c r="D365" s="23" t="e">
        <f>SUMIF(#REF!,แก้ไข!$B365,#REF!)-SUMIF(#REF!,$B365,#REF!)</f>
        <v>#REF!</v>
      </c>
      <c r="E365" s="122" t="s">
        <v>242</v>
      </c>
      <c r="I365" s="147"/>
      <c r="J365" s="109">
        <v>233087</v>
      </c>
      <c r="K365" s="110"/>
      <c r="L365" s="109">
        <v>88320</v>
      </c>
    </row>
    <row r="366" spans="1:12" s="10" customFormat="1" ht="20.100000000000001" customHeight="1">
      <c r="A366" s="120" t="s">
        <v>244</v>
      </c>
      <c r="B366" s="121" t="s">
        <v>245</v>
      </c>
      <c r="C366" s="22" t="e">
        <f>SUMIF(#REF!,$B366,#REF!)-SUMIF(#REF!,แก้ไข!$B366,#REF!)</f>
        <v>#REF!</v>
      </c>
      <c r="D366" s="23" t="e">
        <f>SUMIF(#REF!,แก้ไข!$B366,#REF!)-SUMIF(#REF!,$B366,#REF!)</f>
        <v>#REF!</v>
      </c>
      <c r="E366" s="122" t="s">
        <v>244</v>
      </c>
      <c r="I366" s="147"/>
      <c r="J366" s="109">
        <v>0</v>
      </c>
      <c r="K366" s="110"/>
      <c r="L366" s="109">
        <v>20000</v>
      </c>
    </row>
    <row r="367" spans="1:12" s="10" customFormat="1" ht="20.100000000000001" customHeight="1">
      <c r="A367" s="120" t="s">
        <v>246</v>
      </c>
      <c r="B367" s="121" t="s">
        <v>247</v>
      </c>
      <c r="C367" s="22" t="e">
        <f>SUMIF(#REF!,$B367,#REF!)-SUMIF(#REF!,แก้ไข!$B367,#REF!)</f>
        <v>#REF!</v>
      </c>
      <c r="D367" s="23" t="e">
        <f>SUMIF(#REF!,แก้ไข!$B367,#REF!)-SUMIF(#REF!,$B367,#REF!)</f>
        <v>#REF!</v>
      </c>
      <c r="E367" s="158" t="s">
        <v>246</v>
      </c>
      <c r="I367" s="147"/>
      <c r="J367" s="159">
        <v>51400</v>
      </c>
      <c r="K367" s="110"/>
      <c r="L367" s="159">
        <v>33600</v>
      </c>
    </row>
    <row r="368" spans="1:12" s="10" customFormat="1" ht="20.100000000000001" customHeight="1" thickBot="1">
      <c r="A368" s="7"/>
      <c r="B368" s="8"/>
      <c r="C368" s="9"/>
      <c r="D368" s="7"/>
      <c r="E368" s="113" t="s">
        <v>248</v>
      </c>
      <c r="I368" s="136"/>
      <c r="J368" s="160">
        <f>SUM(J365:J367)</f>
        <v>284487</v>
      </c>
      <c r="K368" s="110"/>
      <c r="L368" s="160">
        <f>SUM(L365:L367)</f>
        <v>141920</v>
      </c>
    </row>
    <row r="369" spans="1:12" s="10" customFormat="1" ht="20.100000000000001" customHeight="1" thickTop="1">
      <c r="A369" s="7"/>
      <c r="B369" s="8"/>
      <c r="C369" s="9"/>
      <c r="D369" s="7"/>
      <c r="E369" s="113"/>
      <c r="I369" s="136"/>
      <c r="J369" s="161"/>
      <c r="K369" s="110"/>
      <c r="L369" s="161"/>
    </row>
    <row r="370" spans="1:12" s="10" customFormat="1" ht="20.100000000000001" customHeight="1">
      <c r="A370" s="140"/>
      <c r="B370" s="141"/>
      <c r="C370" s="142"/>
      <c r="D370" s="143"/>
      <c r="E370" s="104" t="s">
        <v>398</v>
      </c>
      <c r="F370" s="116"/>
      <c r="G370" s="113"/>
      <c r="H370" s="116"/>
      <c r="I370" s="137"/>
      <c r="J370" s="19"/>
      <c r="L370" s="19"/>
    </row>
    <row r="371" spans="1:12" s="10" customFormat="1" ht="20.100000000000001" customHeight="1">
      <c r="A371" s="131"/>
      <c r="B371" s="141"/>
      <c r="C371" s="142"/>
      <c r="D371" s="143"/>
      <c r="E371" s="130"/>
      <c r="I371" s="137"/>
      <c r="J371" s="19"/>
      <c r="L371" s="20" t="s">
        <v>4</v>
      </c>
    </row>
    <row r="372" spans="1:12" s="10" customFormat="1" ht="20.100000000000001" customHeight="1">
      <c r="A372" s="131"/>
      <c r="B372" s="141"/>
      <c r="C372" s="142"/>
      <c r="D372" s="143"/>
      <c r="E372" s="130"/>
      <c r="I372" s="136"/>
      <c r="J372" s="117" t="s">
        <v>324</v>
      </c>
      <c r="K372" s="136"/>
      <c r="L372" s="117" t="s">
        <v>114</v>
      </c>
    </row>
    <row r="373" spans="1:12" s="10" customFormat="1" ht="20.100000000000001" customHeight="1">
      <c r="A373" s="127" t="s">
        <v>249</v>
      </c>
      <c r="B373" s="121" t="s">
        <v>250</v>
      </c>
      <c r="C373" s="22" t="e">
        <f>SUMIF(#REF!,$B373,#REF!)-SUMIF(#REF!,แก้ไข!$B373,#REF!)</f>
        <v>#REF!</v>
      </c>
      <c r="D373" s="23" t="e">
        <f>SUMIF(#REF!,แก้ไข!$B373,#REF!)-SUMIF(#REF!,$B373,#REF!)</f>
        <v>#REF!</v>
      </c>
      <c r="E373" s="122" t="s">
        <v>251</v>
      </c>
      <c r="I373" s="147"/>
      <c r="J373" s="123">
        <v>549750</v>
      </c>
      <c r="K373" s="162"/>
      <c r="L373" s="123">
        <v>41943</v>
      </c>
    </row>
    <row r="374" spans="1:12" s="10" customFormat="1" ht="20.100000000000001" customHeight="1">
      <c r="A374" s="127" t="s">
        <v>252</v>
      </c>
      <c r="B374" s="121" t="s">
        <v>253</v>
      </c>
      <c r="C374" s="22" t="e">
        <f>SUMIF(#REF!,$B374,#REF!)-SUMIF(#REF!,แก้ไข!$B374,#REF!)</f>
        <v>#REF!</v>
      </c>
      <c r="D374" s="23" t="e">
        <f>SUMIF(#REF!,แก้ไข!$B374,#REF!)-SUMIF(#REF!,$B374,#REF!)</f>
        <v>#REF!</v>
      </c>
      <c r="E374" s="146" t="s">
        <v>254</v>
      </c>
      <c r="I374" s="147"/>
      <c r="J374" s="123">
        <v>80802</v>
      </c>
      <c r="K374" s="162"/>
      <c r="L374" s="123">
        <v>203010</v>
      </c>
    </row>
    <row r="375" spans="1:12" s="10" customFormat="1" ht="20.100000000000001" customHeight="1">
      <c r="A375" s="127" t="s">
        <v>255</v>
      </c>
      <c r="B375" s="121" t="s">
        <v>256</v>
      </c>
      <c r="C375" s="22" t="e">
        <f>SUMIF(#REF!,$B375,#REF!)-SUMIF(#REF!,แก้ไข!$B375,#REF!)</f>
        <v>#REF!</v>
      </c>
      <c r="D375" s="23" t="e">
        <f>SUMIF(#REF!,แก้ไข!$B375,#REF!)-SUMIF(#REF!,$B375,#REF!)</f>
        <v>#REF!</v>
      </c>
      <c r="E375" s="122" t="s">
        <v>255</v>
      </c>
      <c r="I375" s="147"/>
      <c r="J375" s="123">
        <v>1575116.32</v>
      </c>
      <c r="K375" s="162"/>
      <c r="L375" s="123">
        <v>1065169.01</v>
      </c>
    </row>
    <row r="376" spans="1:12" s="10" customFormat="1" ht="20.100000000000001" customHeight="1">
      <c r="A376" s="127" t="s">
        <v>257</v>
      </c>
      <c r="B376" s="121" t="s">
        <v>258</v>
      </c>
      <c r="C376" s="22" t="e">
        <f>SUMIF(#REF!,$B376,#REF!)-SUMIF(#REF!,แก้ไข!$B376,#REF!)</f>
        <v>#REF!</v>
      </c>
      <c r="D376" s="23" t="e">
        <f>SUMIF(#REF!,แก้ไข!$B376,#REF!)-SUMIF(#REF!,$B376,#REF!)</f>
        <v>#REF!</v>
      </c>
      <c r="E376" s="122" t="s">
        <v>259</v>
      </c>
      <c r="I376" s="147"/>
      <c r="J376" s="123">
        <v>4473949.46</v>
      </c>
      <c r="K376" s="162"/>
      <c r="L376" s="123">
        <v>4344537</v>
      </c>
    </row>
    <row r="377" spans="1:12" s="10" customFormat="1" ht="20.100000000000001" customHeight="1">
      <c r="A377" s="127" t="s">
        <v>260</v>
      </c>
      <c r="B377" s="121" t="s">
        <v>261</v>
      </c>
      <c r="C377" s="22" t="e">
        <f>SUMIF(#REF!,$B377,#REF!)-SUMIF(#REF!,แก้ไข!$B377,#REF!)</f>
        <v>#REF!</v>
      </c>
      <c r="D377" s="23" t="e">
        <f>SUMIF(#REF!,แก้ไข!$B377,#REF!)-SUMIF(#REF!,$B377,#REF!)</f>
        <v>#REF!</v>
      </c>
      <c r="E377" s="122" t="s">
        <v>262</v>
      </c>
      <c r="I377" s="147"/>
      <c r="J377" s="123">
        <f>92841+1000</f>
        <v>93841</v>
      </c>
      <c r="K377" s="162"/>
      <c r="L377" s="123">
        <v>25864.5</v>
      </c>
    </row>
    <row r="378" spans="1:12" s="10" customFormat="1" ht="20.100000000000001" customHeight="1">
      <c r="A378" s="149" t="s">
        <v>263</v>
      </c>
      <c r="B378" s="121" t="s">
        <v>264</v>
      </c>
      <c r="C378" s="22" t="e">
        <f>SUMIF(#REF!,$B378,#REF!)-SUMIF(#REF!,แก้ไข!$B378,#REF!)</f>
        <v>#REF!</v>
      </c>
      <c r="D378" s="23" t="e">
        <f>SUMIF(#REF!,แก้ไข!$B378,#REF!)-SUMIF(#REF!,$B378,#REF!)</f>
        <v>#REF!</v>
      </c>
      <c r="E378" s="128" t="s">
        <v>263</v>
      </c>
      <c r="I378" s="126"/>
      <c r="J378" s="123">
        <v>0</v>
      </c>
      <c r="K378" s="162"/>
      <c r="L378" s="123">
        <v>1000</v>
      </c>
    </row>
    <row r="379" spans="1:12" s="10" customFormat="1" ht="20.100000000000001" customHeight="1">
      <c r="A379" s="127" t="s">
        <v>265</v>
      </c>
      <c r="B379" s="121" t="s">
        <v>266</v>
      </c>
      <c r="C379" s="22" t="e">
        <f>SUMIF(#REF!,$B379,#REF!)-SUMIF(#REF!,แก้ไข!$B379,#REF!)</f>
        <v>#REF!</v>
      </c>
      <c r="D379" s="23" t="e">
        <f>SUMIF(#REF!,แก้ไข!$B379,#REF!)-SUMIF(#REF!,$B379,#REF!)</f>
        <v>#REF!</v>
      </c>
      <c r="E379" s="122" t="s">
        <v>267</v>
      </c>
      <c r="I379" s="147"/>
      <c r="J379" s="123">
        <f>30109.8+60200</f>
        <v>90309.8</v>
      </c>
      <c r="K379" s="162"/>
      <c r="L379" s="123">
        <v>64818.3</v>
      </c>
    </row>
    <row r="380" spans="1:12" s="10" customFormat="1" ht="20.100000000000001" customHeight="1">
      <c r="A380" s="120" t="s">
        <v>268</v>
      </c>
      <c r="B380" s="121" t="s">
        <v>269</v>
      </c>
      <c r="C380" s="22" t="e">
        <f>SUMIF(#REF!,$B380,#REF!)-SUMIF(#REF!,แก้ไข!$B380,#REF!)</f>
        <v>#REF!</v>
      </c>
      <c r="D380" s="23" t="e">
        <f>SUMIF(#REF!,แก้ไข!$B380,#REF!)-SUMIF(#REF!,$B380,#REF!)</f>
        <v>#REF!</v>
      </c>
      <c r="E380" s="128" t="s">
        <v>268</v>
      </c>
      <c r="I380" s="126"/>
      <c r="J380" s="123">
        <f>208000+1855</f>
        <v>209855</v>
      </c>
      <c r="K380" s="162"/>
      <c r="L380" s="123">
        <v>98980</v>
      </c>
    </row>
    <row r="381" spans="1:12" s="10" customFormat="1" ht="20.100000000000001" customHeight="1">
      <c r="A381" s="149" t="s">
        <v>270</v>
      </c>
      <c r="B381" s="121" t="s">
        <v>271</v>
      </c>
      <c r="C381" s="22" t="e">
        <f>SUMIF(#REF!,$B381,#REF!)-SUMIF(#REF!,แก้ไข!$B381,#REF!)</f>
        <v>#REF!</v>
      </c>
      <c r="D381" s="23" t="e">
        <f>SUMIF(#REF!,แก้ไข!$B381,#REF!)-SUMIF(#REF!,$B381,#REF!)</f>
        <v>#REF!</v>
      </c>
      <c r="E381" s="122" t="s">
        <v>272</v>
      </c>
      <c r="I381" s="126"/>
      <c r="J381" s="123">
        <v>194357.75</v>
      </c>
      <c r="K381" s="162"/>
      <c r="L381" s="123">
        <v>206855.58</v>
      </c>
    </row>
    <row r="382" spans="1:12" s="10" customFormat="1" ht="20.100000000000001" customHeight="1" thickBot="1">
      <c r="A382" s="131"/>
      <c r="B382" s="132"/>
      <c r="C382" s="148"/>
      <c r="D382" s="149"/>
      <c r="E382" s="111" t="s">
        <v>273</v>
      </c>
      <c r="I382" s="134"/>
      <c r="J382" s="124">
        <f>SUM(J373:J381)</f>
        <v>7267981.3300000001</v>
      </c>
      <c r="K382" s="162"/>
      <c r="L382" s="124">
        <f>SUM(L373:L381)</f>
        <v>6052177.3899999997</v>
      </c>
    </row>
    <row r="383" spans="1:12" s="10" customFormat="1" ht="20.100000000000001" customHeight="1" thickTop="1">
      <c r="A383" s="131"/>
      <c r="B383" s="132"/>
      <c r="C383" s="148"/>
      <c r="D383" s="149"/>
      <c r="E383" s="111"/>
      <c r="I383" s="134"/>
      <c r="J383" s="135"/>
      <c r="K383" s="162"/>
      <c r="L383" s="144"/>
    </row>
    <row r="384" spans="1:12" s="10" customFormat="1" ht="20.100000000000001" customHeight="1">
      <c r="A384" s="131"/>
      <c r="B384" s="132"/>
      <c r="C384" s="148"/>
      <c r="D384" s="149"/>
      <c r="E384" s="111"/>
      <c r="I384" s="134"/>
      <c r="J384" s="135"/>
      <c r="K384" s="162"/>
      <c r="L384" s="144"/>
    </row>
    <row r="385" spans="1:12" s="10" customFormat="1" ht="20.100000000000001" customHeight="1">
      <c r="A385" s="131"/>
      <c r="B385" s="132"/>
      <c r="C385" s="148"/>
      <c r="D385" s="149"/>
      <c r="E385" s="111"/>
      <c r="I385" s="134"/>
      <c r="J385" s="135"/>
      <c r="K385" s="162"/>
      <c r="L385" s="211">
        <v>25</v>
      </c>
    </row>
    <row r="386" spans="1:12" s="10" customFormat="1" ht="20.100000000000001" customHeight="1">
      <c r="A386" s="131"/>
      <c r="B386" s="132"/>
      <c r="C386" s="148"/>
      <c r="D386" s="149"/>
      <c r="E386" s="216" t="s">
        <v>328</v>
      </c>
      <c r="F386" s="216"/>
      <c r="G386" s="216"/>
      <c r="H386" s="216"/>
      <c r="I386" s="216"/>
      <c r="J386" s="216"/>
      <c r="K386" s="216"/>
      <c r="L386" s="216"/>
    </row>
    <row r="387" spans="1:12" s="10" customFormat="1" ht="20.100000000000001" customHeight="1">
      <c r="A387" s="131"/>
      <c r="B387" s="132"/>
      <c r="C387" s="148"/>
      <c r="D387" s="149"/>
      <c r="E387" s="216" t="s">
        <v>2</v>
      </c>
      <c r="F387" s="216"/>
      <c r="G387" s="216"/>
      <c r="H387" s="216"/>
      <c r="I387" s="216"/>
      <c r="J387" s="216"/>
      <c r="K387" s="216"/>
      <c r="L387" s="216"/>
    </row>
    <row r="388" spans="1:12" s="10" customFormat="1" ht="20.100000000000001" customHeight="1">
      <c r="A388" s="131"/>
      <c r="B388" s="132"/>
      <c r="C388" s="148"/>
      <c r="D388" s="149"/>
      <c r="E388" s="216" t="s">
        <v>325</v>
      </c>
      <c r="F388" s="216"/>
      <c r="G388" s="216"/>
      <c r="H388" s="216"/>
      <c r="I388" s="216"/>
      <c r="J388" s="216"/>
      <c r="K388" s="216"/>
      <c r="L388" s="216"/>
    </row>
    <row r="389" spans="1:12" s="10" customFormat="1" ht="20.100000000000001" customHeight="1">
      <c r="A389" s="131"/>
      <c r="B389" s="132"/>
      <c r="C389" s="148"/>
      <c r="D389" s="149"/>
      <c r="E389" s="111"/>
      <c r="I389" s="134"/>
      <c r="J389" s="135"/>
      <c r="K389" s="162"/>
      <c r="L389" s="144"/>
    </row>
    <row r="390" spans="1:12" s="10" customFormat="1" ht="20.100000000000001" customHeight="1">
      <c r="A390" s="127" t="s">
        <v>274</v>
      </c>
      <c r="B390" s="121" t="s">
        <v>275</v>
      </c>
      <c r="C390" s="22" t="e">
        <f>SUMIF(#REF!,$B390,#REF!)-SUMIF(#REF!,แก้ไข!$B390,#REF!)</f>
        <v>#REF!</v>
      </c>
      <c r="D390" s="23" t="e">
        <f>SUMIF(#REF!,แก้ไข!$B390,#REF!)-SUMIF(#REF!,$B390,#REF!)</f>
        <v>#REF!</v>
      </c>
      <c r="E390" s="104" t="s">
        <v>399</v>
      </c>
      <c r="F390" s="116"/>
      <c r="G390" s="113"/>
      <c r="H390" s="116"/>
      <c r="I390" s="137"/>
      <c r="J390" s="19"/>
      <c r="L390" s="19"/>
    </row>
    <row r="391" spans="1:12" s="10" customFormat="1" ht="20.100000000000001" customHeight="1">
      <c r="A391" s="132" t="s">
        <v>276</v>
      </c>
      <c r="B391" s="121" t="s">
        <v>277</v>
      </c>
      <c r="C391" s="22" t="e">
        <f>SUMIF(#REF!,$B391,#REF!)-SUMIF(#REF!,แก้ไข!$B391,#REF!)</f>
        <v>#REF!</v>
      </c>
      <c r="D391" s="23" t="e">
        <f>SUMIF(#REF!,แก้ไข!$B391,#REF!)-SUMIF(#REF!,$B391,#REF!)</f>
        <v>#REF!</v>
      </c>
      <c r="E391" s="130"/>
      <c r="I391" s="137"/>
      <c r="J391" s="19"/>
      <c r="L391" s="20" t="s">
        <v>4</v>
      </c>
    </row>
    <row r="392" spans="1:12" s="10" customFormat="1" ht="20.100000000000001" customHeight="1">
      <c r="A392" s="120" t="s">
        <v>279</v>
      </c>
      <c r="B392" s="121" t="s">
        <v>280</v>
      </c>
      <c r="C392" s="22" t="e">
        <f>SUMIF(#REF!,$B392,#REF!)-SUMIF(#REF!,แก้ไข!$B392,#REF!)</f>
        <v>#REF!</v>
      </c>
      <c r="D392" s="23" t="e">
        <f>SUMIF(#REF!,แก้ไข!$B392,#REF!)-SUMIF(#REF!,$B392,#REF!)</f>
        <v>#REF!</v>
      </c>
      <c r="E392" s="130"/>
      <c r="I392" s="136"/>
      <c r="J392" s="117" t="s">
        <v>324</v>
      </c>
      <c r="K392" s="136"/>
      <c r="L392" s="117" t="s">
        <v>114</v>
      </c>
    </row>
    <row r="393" spans="1:12" s="10" customFormat="1" ht="20.100000000000001" customHeight="1">
      <c r="A393" s="7"/>
      <c r="B393" s="8"/>
      <c r="C393" s="9"/>
      <c r="D393" s="7"/>
      <c r="E393" s="128" t="s">
        <v>274</v>
      </c>
      <c r="I393" s="126"/>
      <c r="J393" s="123">
        <f>1953763.02+122355.09+47137.1</f>
        <v>2123255.21</v>
      </c>
      <c r="K393" s="162"/>
      <c r="L393" s="123">
        <v>1236573.06</v>
      </c>
    </row>
    <row r="394" spans="1:12" s="10" customFormat="1" ht="20.100000000000001" customHeight="1">
      <c r="A394" s="7"/>
      <c r="B394" s="8"/>
      <c r="C394" s="9"/>
      <c r="D394" s="7"/>
      <c r="E394" s="128" t="s">
        <v>278</v>
      </c>
      <c r="I394" s="126"/>
      <c r="J394" s="123">
        <f>661326+10200</f>
        <v>671526</v>
      </c>
      <c r="K394" s="162"/>
      <c r="L394" s="123">
        <v>469114.5</v>
      </c>
    </row>
    <row r="395" spans="1:12" s="10" customFormat="1" ht="20.100000000000001" customHeight="1">
      <c r="A395" s="7"/>
      <c r="B395" s="8"/>
      <c r="C395" s="9"/>
      <c r="D395" s="7"/>
      <c r="E395" s="128" t="s">
        <v>281</v>
      </c>
      <c r="I395" s="126"/>
      <c r="J395" s="163">
        <f>41200</f>
        <v>41200</v>
      </c>
      <c r="K395" s="162"/>
      <c r="L395" s="163">
        <v>109540</v>
      </c>
    </row>
    <row r="396" spans="1:12" s="10" customFormat="1" ht="20.100000000000001" customHeight="1" thickBot="1">
      <c r="A396" s="7"/>
      <c r="B396" s="8"/>
      <c r="C396" s="9"/>
      <c r="D396" s="7"/>
      <c r="E396" s="130" t="s">
        <v>282</v>
      </c>
      <c r="I396" s="134"/>
      <c r="J396" s="112">
        <f>SUM(J393:J395)</f>
        <v>2835981.21</v>
      </c>
      <c r="K396" s="162"/>
      <c r="L396" s="112">
        <f>SUM(L393:L395)</f>
        <v>1815227.56</v>
      </c>
    </row>
    <row r="397" spans="1:12" s="10" customFormat="1" ht="20.100000000000001" customHeight="1" thickTop="1">
      <c r="A397" s="7"/>
      <c r="B397" s="8"/>
      <c r="C397" s="9"/>
      <c r="D397" s="7"/>
      <c r="E397" s="130"/>
      <c r="I397" s="134"/>
      <c r="J397" s="135"/>
      <c r="K397" s="162"/>
      <c r="L397" s="135"/>
    </row>
    <row r="398" spans="1:12" s="10" customFormat="1" ht="20.100000000000001" customHeight="1">
      <c r="A398" s="127" t="s">
        <v>283</v>
      </c>
      <c r="B398" s="121" t="s">
        <v>284</v>
      </c>
      <c r="C398" s="22" t="e">
        <f>SUMIF(#REF!,$B398,#REF!)-SUMIF(#REF!,แก้ไข!$B398,#REF!)</f>
        <v>#REF!</v>
      </c>
      <c r="D398" s="23" t="e">
        <f>SUMIF(#REF!,แก้ไข!$B398,#REF!)-SUMIF(#REF!,$B398,#REF!)</f>
        <v>#REF!</v>
      </c>
      <c r="E398" s="104" t="s">
        <v>400</v>
      </c>
      <c r="F398" s="116"/>
      <c r="G398" s="113"/>
      <c r="H398" s="116"/>
      <c r="I398" s="137"/>
      <c r="J398" s="117"/>
      <c r="K398" s="136"/>
      <c r="L398" s="118"/>
    </row>
    <row r="399" spans="1:12" s="10" customFormat="1" ht="20.100000000000001" customHeight="1">
      <c r="A399" s="127" t="s">
        <v>285</v>
      </c>
      <c r="B399" s="121" t="s">
        <v>286</v>
      </c>
      <c r="C399" s="22" t="e">
        <f>SUMIF(#REF!,$B399,#REF!)-SUMIF(#REF!,แก้ไข!$B399,#REF!)</f>
        <v>#REF!</v>
      </c>
      <c r="D399" s="23" t="e">
        <f>SUMIF(#REF!,แก้ไข!$B399,#REF!)-SUMIF(#REF!,$B399,#REF!)</f>
        <v>#REF!</v>
      </c>
      <c r="E399" s="130"/>
      <c r="I399" s="137"/>
      <c r="J399" s="19"/>
      <c r="L399" s="20" t="s">
        <v>4</v>
      </c>
    </row>
    <row r="400" spans="1:12" s="10" customFormat="1" ht="20.100000000000001" customHeight="1">
      <c r="A400" s="127" t="s">
        <v>287</v>
      </c>
      <c r="B400" s="121" t="s">
        <v>288</v>
      </c>
      <c r="C400" s="22" t="e">
        <f>SUMIF(#REF!,$B400,#REF!)-SUMIF(#REF!,แก้ไข!$B400,#REF!)</f>
        <v>#REF!</v>
      </c>
      <c r="D400" s="23" t="e">
        <f>SUMIF(#REF!,แก้ไข!$B400,#REF!)-SUMIF(#REF!,$B400,#REF!)</f>
        <v>#REF!</v>
      </c>
      <c r="E400" s="130"/>
      <c r="I400" s="136"/>
      <c r="J400" s="117" t="s">
        <v>324</v>
      </c>
      <c r="K400" s="136"/>
      <c r="L400" s="117" t="s">
        <v>114</v>
      </c>
    </row>
    <row r="401" spans="1:12" s="10" customFormat="1" ht="20.100000000000001" customHeight="1">
      <c r="A401" s="127" t="s">
        <v>289</v>
      </c>
      <c r="B401" s="121" t="s">
        <v>290</v>
      </c>
      <c r="C401" s="22" t="e">
        <f>SUMIF(#REF!,$B401,#REF!)-SUMIF(#REF!,แก้ไข!$B401,#REF!)</f>
        <v>#REF!</v>
      </c>
      <c r="D401" s="23" t="e">
        <f>SUMIF(#REF!,แก้ไข!$B401,#REF!)-SUMIF(#REF!,$B401,#REF!)</f>
        <v>#REF!</v>
      </c>
      <c r="E401" s="128" t="s">
        <v>283</v>
      </c>
      <c r="I401" s="126"/>
      <c r="J401" s="123">
        <f>489616.79+72152.5</f>
        <v>561769.29</v>
      </c>
      <c r="K401" s="162"/>
      <c r="L401" s="123">
        <v>1097920.76</v>
      </c>
    </row>
    <row r="402" spans="1:12" s="10" customFormat="1" ht="20.100000000000001" customHeight="1">
      <c r="A402" s="7"/>
      <c r="B402" s="8"/>
      <c r="C402" s="9"/>
      <c r="D402" s="7"/>
      <c r="E402" s="128" t="s">
        <v>285</v>
      </c>
      <c r="I402" s="126"/>
      <c r="J402" s="123">
        <v>2568</v>
      </c>
      <c r="K402" s="162"/>
      <c r="L402" s="123">
        <v>2578.6999999999998</v>
      </c>
    </row>
    <row r="403" spans="1:12" s="10" customFormat="1" ht="20.100000000000001" customHeight="1">
      <c r="A403" s="7"/>
      <c r="B403" s="8"/>
      <c r="C403" s="9"/>
      <c r="D403" s="7"/>
      <c r="E403" s="128" t="s">
        <v>287</v>
      </c>
      <c r="I403" s="126"/>
      <c r="J403" s="123">
        <v>75191.039999999994</v>
      </c>
      <c r="K403" s="162"/>
      <c r="L403" s="123">
        <v>77125.600000000006</v>
      </c>
    </row>
    <row r="404" spans="1:12" s="10" customFormat="1" ht="20.100000000000001" customHeight="1">
      <c r="A404" s="11" t="s">
        <v>0</v>
      </c>
      <c r="B404" s="12" t="s">
        <v>1</v>
      </c>
      <c r="C404" s="13">
        <v>2566</v>
      </c>
      <c r="D404" s="13">
        <v>2565</v>
      </c>
      <c r="E404" s="128" t="s">
        <v>289</v>
      </c>
      <c r="I404" s="126"/>
      <c r="J404" s="163">
        <v>12980</v>
      </c>
      <c r="K404" s="162"/>
      <c r="L404" s="163">
        <v>7505</v>
      </c>
    </row>
    <row r="405" spans="1:12" s="10" customFormat="1" ht="20.100000000000001" customHeight="1" thickBot="1">
      <c r="A405" s="7"/>
      <c r="B405" s="12"/>
      <c r="C405" s="14"/>
      <c r="D405" s="13"/>
      <c r="E405" s="130" t="s">
        <v>291</v>
      </c>
      <c r="I405" s="134"/>
      <c r="J405" s="124">
        <f>SUM(J401:J404)</f>
        <v>652508.33000000007</v>
      </c>
      <c r="K405" s="162"/>
      <c r="L405" s="124">
        <f>SUM(L401:L404)</f>
        <v>1185130.06</v>
      </c>
    </row>
    <row r="406" spans="1:12" s="10" customFormat="1" ht="20.100000000000001" customHeight="1" thickTop="1">
      <c r="A406" s="7"/>
      <c r="B406" s="12"/>
      <c r="C406" s="14"/>
      <c r="D406" s="13"/>
      <c r="E406" s="130"/>
      <c r="I406" s="134"/>
      <c r="J406" s="135"/>
      <c r="K406" s="162"/>
      <c r="L406" s="135"/>
    </row>
    <row r="407" spans="1:12" s="10" customFormat="1" ht="20.100000000000001" customHeight="1">
      <c r="A407" s="7"/>
      <c r="B407" s="8"/>
      <c r="C407" s="9"/>
      <c r="D407" s="7"/>
      <c r="E407" s="175" t="s">
        <v>401</v>
      </c>
      <c r="F407" s="123"/>
      <c r="G407" s="162"/>
      <c r="H407" s="123"/>
      <c r="I407" s="126"/>
      <c r="J407" s="123"/>
      <c r="K407" s="164"/>
      <c r="L407" s="165"/>
    </row>
    <row r="408" spans="1:12" s="10" customFormat="1" ht="20.100000000000001" customHeight="1">
      <c r="A408" s="7"/>
      <c r="B408" s="8"/>
      <c r="C408" s="9"/>
      <c r="D408" s="7"/>
      <c r="E408" s="128"/>
      <c r="I408" s="126"/>
      <c r="J408" s="19"/>
      <c r="L408" s="20" t="s">
        <v>4</v>
      </c>
    </row>
    <row r="409" spans="1:12" s="10" customFormat="1" ht="20.100000000000001" customHeight="1">
      <c r="A409" s="7"/>
      <c r="B409" s="8"/>
      <c r="C409" s="9"/>
      <c r="D409" s="7"/>
      <c r="E409" s="128"/>
      <c r="I409" s="126"/>
      <c r="J409" s="117" t="s">
        <v>324</v>
      </c>
      <c r="K409" s="136"/>
      <c r="L409" s="117" t="s">
        <v>114</v>
      </c>
    </row>
    <row r="410" spans="1:12" s="10" customFormat="1" ht="20.100000000000001" customHeight="1">
      <c r="A410" s="7"/>
      <c r="B410" s="8"/>
      <c r="C410" s="9"/>
      <c r="D410" s="7"/>
      <c r="E410" s="128" t="s">
        <v>292</v>
      </c>
      <c r="I410" s="126"/>
      <c r="J410" s="123">
        <v>839231.53</v>
      </c>
      <c r="K410" s="162"/>
      <c r="L410" s="123">
        <v>0</v>
      </c>
    </row>
    <row r="411" spans="1:12" s="10" customFormat="1" ht="20.100000000000001" customHeight="1" thickBot="1">
      <c r="A411" s="7"/>
      <c r="B411" s="8"/>
      <c r="C411" s="9"/>
      <c r="D411" s="7"/>
      <c r="E411" s="130" t="s">
        <v>364</v>
      </c>
      <c r="I411" s="126"/>
      <c r="J411" s="124">
        <f>J410</f>
        <v>839231.53</v>
      </c>
      <c r="K411" s="192"/>
      <c r="L411" s="124">
        <f>L410</f>
        <v>0</v>
      </c>
    </row>
    <row r="412" spans="1:12" s="10" customFormat="1" ht="20.100000000000001" customHeight="1" thickTop="1">
      <c r="A412" s="7"/>
      <c r="B412" s="8"/>
      <c r="C412" s="9"/>
      <c r="D412" s="7"/>
      <c r="E412" s="128" t="s">
        <v>410</v>
      </c>
      <c r="I412" s="126"/>
      <c r="J412" s="129"/>
      <c r="K412" s="166"/>
      <c r="L412" s="129"/>
    </row>
    <row r="413" spans="1:12" s="10" customFormat="1" ht="20.100000000000001" customHeight="1">
      <c r="A413" s="7"/>
      <c r="B413" s="8"/>
      <c r="C413" s="9"/>
      <c r="D413" s="7"/>
      <c r="E413" s="130"/>
      <c r="I413" s="126"/>
      <c r="J413" s="129"/>
      <c r="K413" s="166"/>
      <c r="L413" s="129"/>
    </row>
    <row r="414" spans="1:12" s="10" customFormat="1" ht="20.100000000000001" customHeight="1">
      <c r="A414" s="7"/>
      <c r="B414" s="8"/>
      <c r="C414" s="9"/>
      <c r="D414" s="7"/>
      <c r="E414" s="104" t="s">
        <v>402</v>
      </c>
      <c r="F414" s="123"/>
      <c r="G414" s="162"/>
      <c r="H414" s="123"/>
      <c r="I414" s="126"/>
      <c r="J414" s="123"/>
      <c r="K414" s="164"/>
      <c r="L414" s="165"/>
    </row>
    <row r="415" spans="1:12" s="10" customFormat="1" ht="20.100000000000001" customHeight="1">
      <c r="A415" s="7"/>
      <c r="B415" s="8"/>
      <c r="C415" s="9"/>
      <c r="D415" s="7"/>
      <c r="E415" s="128"/>
      <c r="I415" s="126"/>
      <c r="J415" s="19"/>
      <c r="L415" s="20" t="s">
        <v>4</v>
      </c>
    </row>
    <row r="416" spans="1:12" s="10" customFormat="1" ht="20.100000000000001" customHeight="1">
      <c r="A416" s="7"/>
      <c r="B416" s="8"/>
      <c r="C416" s="9"/>
      <c r="D416" s="7"/>
      <c r="E416" s="128"/>
      <c r="I416" s="126"/>
      <c r="J416" s="117" t="s">
        <v>324</v>
      </c>
      <c r="K416" s="136"/>
      <c r="L416" s="117" t="s">
        <v>114</v>
      </c>
    </row>
    <row r="417" spans="1:12" s="10" customFormat="1" ht="20.100000000000001" customHeight="1">
      <c r="A417" s="7"/>
      <c r="B417" s="8"/>
      <c r="C417" s="9"/>
      <c r="D417" s="7"/>
      <c r="E417" s="128" t="s">
        <v>57</v>
      </c>
      <c r="I417" s="126"/>
      <c r="J417" s="123">
        <v>540389.32999999996</v>
      </c>
      <c r="K417" s="162"/>
      <c r="L417" s="123">
        <v>598450.18999999994</v>
      </c>
    </row>
    <row r="418" spans="1:12" s="10" customFormat="1" ht="20.100000000000001" customHeight="1">
      <c r="A418" s="140"/>
      <c r="B418" s="141"/>
      <c r="C418" s="142"/>
      <c r="D418" s="143"/>
      <c r="E418" s="128" t="s">
        <v>73</v>
      </c>
      <c r="I418" s="126"/>
      <c r="J418" s="123">
        <v>374568.73</v>
      </c>
      <c r="K418" s="162"/>
      <c r="L418" s="123">
        <v>464795.33</v>
      </c>
    </row>
    <row r="419" spans="1:12" s="10" customFormat="1" ht="20.100000000000001" customHeight="1">
      <c r="A419" s="131"/>
      <c r="B419" s="141"/>
      <c r="C419" s="142"/>
      <c r="D419" s="143"/>
      <c r="E419" s="128" t="s">
        <v>293</v>
      </c>
      <c r="I419" s="126"/>
      <c r="J419" s="123">
        <v>1414490.34</v>
      </c>
      <c r="K419" s="162"/>
      <c r="L419" s="123">
        <v>1344228.97</v>
      </c>
    </row>
    <row r="420" spans="1:12" s="10" customFormat="1" ht="20.100000000000001" customHeight="1" thickBot="1">
      <c r="A420" s="131"/>
      <c r="B420" s="141"/>
      <c r="C420" s="142"/>
      <c r="D420" s="143"/>
      <c r="E420" s="130" t="s">
        <v>363</v>
      </c>
      <c r="I420" s="126"/>
      <c r="J420" s="124">
        <f>SUM(J417:J419)</f>
        <v>2329448.4</v>
      </c>
      <c r="K420" s="166"/>
      <c r="L420" s="124">
        <f>SUM(L417:L419)</f>
        <v>2407474.4900000002</v>
      </c>
    </row>
    <row r="421" spans="1:12" s="10" customFormat="1" ht="20.100000000000001" customHeight="1" thickTop="1">
      <c r="A421" s="7"/>
      <c r="B421" s="12"/>
      <c r="C421" s="14"/>
      <c r="D421" s="13"/>
      <c r="E421" s="130"/>
      <c r="I421" s="134"/>
      <c r="J421" s="135"/>
      <c r="K421" s="162"/>
      <c r="L421" s="135"/>
    </row>
    <row r="422" spans="1:12" s="10" customFormat="1" ht="20.100000000000001" customHeight="1">
      <c r="A422" s="7"/>
      <c r="B422" s="12"/>
      <c r="C422" s="14"/>
      <c r="D422" s="13"/>
      <c r="E422" s="130"/>
      <c r="I422" s="134"/>
      <c r="J422" s="135"/>
      <c r="K422" s="162"/>
      <c r="L422" s="135"/>
    </row>
    <row r="423" spans="1:12" s="10" customFormat="1" ht="20.100000000000001" customHeight="1">
      <c r="A423" s="7"/>
      <c r="B423" s="12"/>
      <c r="C423" s="14"/>
      <c r="D423" s="13"/>
      <c r="E423" s="130"/>
      <c r="I423" s="134"/>
      <c r="J423" s="135"/>
      <c r="K423" s="162"/>
      <c r="L423" s="210">
        <v>26</v>
      </c>
    </row>
    <row r="424" spans="1:12" s="10" customFormat="1" ht="20.100000000000001" customHeight="1">
      <c r="A424" s="7"/>
      <c r="B424" s="12"/>
      <c r="C424" s="14"/>
      <c r="D424" s="13"/>
      <c r="E424" s="216" t="s">
        <v>328</v>
      </c>
      <c r="F424" s="216"/>
      <c r="G424" s="216"/>
      <c r="H424" s="216"/>
      <c r="I424" s="216"/>
      <c r="J424" s="216"/>
      <c r="K424" s="216"/>
      <c r="L424" s="216"/>
    </row>
    <row r="425" spans="1:12" s="10" customFormat="1" ht="20.100000000000001" customHeight="1">
      <c r="A425" s="7"/>
      <c r="B425" s="12"/>
      <c r="C425" s="14"/>
      <c r="D425" s="13"/>
      <c r="E425" s="216" t="s">
        <v>2</v>
      </c>
      <c r="F425" s="216"/>
      <c r="G425" s="216"/>
      <c r="H425" s="216"/>
      <c r="I425" s="216"/>
      <c r="J425" s="216"/>
      <c r="K425" s="216"/>
      <c r="L425" s="216"/>
    </row>
    <row r="426" spans="1:12" s="10" customFormat="1" ht="20.100000000000001" customHeight="1">
      <c r="A426" s="7"/>
      <c r="B426" s="12"/>
      <c r="C426" s="14"/>
      <c r="D426" s="13"/>
      <c r="E426" s="216" t="s">
        <v>325</v>
      </c>
      <c r="F426" s="216"/>
      <c r="G426" s="216"/>
      <c r="H426" s="216"/>
      <c r="I426" s="216"/>
      <c r="J426" s="216"/>
      <c r="K426" s="216"/>
      <c r="L426" s="216"/>
    </row>
    <row r="427" spans="1:12" s="10" customFormat="1" ht="20.100000000000001" customHeight="1">
      <c r="A427" s="7"/>
      <c r="B427" s="12"/>
      <c r="C427" s="14"/>
      <c r="D427" s="13"/>
      <c r="E427" s="130"/>
      <c r="I427" s="134"/>
      <c r="J427" s="135"/>
      <c r="K427" s="162"/>
      <c r="L427" s="135"/>
    </row>
    <row r="428" spans="1:12" s="10" customFormat="1" ht="20.100000000000001" customHeight="1">
      <c r="A428" s="127"/>
      <c r="B428" s="121"/>
      <c r="C428" s="156"/>
      <c r="D428" s="157"/>
      <c r="E428" s="104" t="s">
        <v>403</v>
      </c>
      <c r="F428" s="116"/>
      <c r="G428" s="113"/>
      <c r="H428" s="116"/>
      <c r="I428" s="137"/>
      <c r="J428" s="19"/>
      <c r="L428" s="19"/>
    </row>
    <row r="429" spans="1:12" s="10" customFormat="1" ht="20.100000000000001" customHeight="1">
      <c r="A429" s="127" t="s">
        <v>295</v>
      </c>
      <c r="B429" s="121" t="s">
        <v>296</v>
      </c>
      <c r="C429" s="22" t="e">
        <f>SUMIF(#REF!,$B429,#REF!)-SUMIF(#REF!,แก้ไข!$B429,#REF!)</f>
        <v>#REF!</v>
      </c>
      <c r="D429" s="23" t="e">
        <f>SUMIF(#REF!,แก้ไข!$B429,#REF!)-SUMIF(#REF!,$B429,#REF!)</f>
        <v>#REF!</v>
      </c>
      <c r="E429" s="130"/>
      <c r="I429" s="137"/>
      <c r="J429" s="19"/>
      <c r="L429" s="20" t="s">
        <v>4</v>
      </c>
    </row>
    <row r="430" spans="1:12" s="10" customFormat="1" ht="20.100000000000001" customHeight="1">
      <c r="A430" s="127" t="s">
        <v>297</v>
      </c>
      <c r="B430" s="121" t="s">
        <v>298</v>
      </c>
      <c r="C430" s="22" t="e">
        <f>SUMIF(#REF!,$B430,#REF!)-SUMIF(#REF!,แก้ไข!$B430,#REF!)</f>
        <v>#REF!</v>
      </c>
      <c r="D430" s="23" t="e">
        <f>SUMIF(#REF!,แก้ไข!$B430,#REF!)-SUMIF(#REF!,$B430,#REF!)</f>
        <v>#REF!</v>
      </c>
      <c r="E430" s="130"/>
      <c r="I430" s="136"/>
      <c r="J430" s="117" t="s">
        <v>324</v>
      </c>
      <c r="K430" s="136"/>
      <c r="L430" s="117" t="s">
        <v>114</v>
      </c>
    </row>
    <row r="431" spans="1:12" s="10" customFormat="1" ht="20.100000000000001" customHeight="1">
      <c r="A431" s="127"/>
      <c r="B431" s="121"/>
      <c r="C431" s="22"/>
      <c r="D431" s="23"/>
      <c r="E431" s="130" t="s">
        <v>294</v>
      </c>
      <c r="I431" s="136"/>
      <c r="J431" s="117"/>
      <c r="K431" s="136"/>
      <c r="L431" s="117"/>
    </row>
    <row r="432" spans="1:12" s="10" customFormat="1" ht="20.100000000000001" customHeight="1">
      <c r="A432" s="127"/>
      <c r="B432" s="121"/>
      <c r="C432" s="22"/>
      <c r="D432" s="23"/>
      <c r="E432" s="128" t="s">
        <v>411</v>
      </c>
      <c r="I432" s="136"/>
      <c r="J432" s="109">
        <v>1545886.46</v>
      </c>
      <c r="K432" s="147"/>
      <c r="L432" s="109">
        <v>1244547.52</v>
      </c>
    </row>
    <row r="433" spans="1:17" s="10" customFormat="1" ht="20.100000000000001" customHeight="1">
      <c r="A433" s="127"/>
      <c r="B433" s="121"/>
      <c r="C433" s="22"/>
      <c r="D433" s="23"/>
      <c r="E433" s="128" t="s">
        <v>412</v>
      </c>
      <c r="I433" s="136"/>
      <c r="J433" s="159">
        <v>60000</v>
      </c>
      <c r="K433" s="204"/>
      <c r="L433" s="159">
        <v>50000</v>
      </c>
    </row>
    <row r="434" spans="1:17" s="10" customFormat="1" ht="20.100000000000001" customHeight="1">
      <c r="A434" s="127"/>
      <c r="B434" s="121"/>
      <c r="C434" s="22"/>
      <c r="D434" s="23"/>
      <c r="E434" s="130" t="s">
        <v>413</v>
      </c>
      <c r="I434" s="136"/>
      <c r="J434" s="203">
        <f>SUM(J432:J433)</f>
        <v>1605886.46</v>
      </c>
      <c r="K434" s="182"/>
      <c r="L434" s="203">
        <f>SUM(L432:L433)</f>
        <v>1294547.52</v>
      </c>
    </row>
    <row r="435" spans="1:17" s="10" customFormat="1" ht="20.100000000000001" customHeight="1" thickBot="1">
      <c r="A435" s="127"/>
      <c r="B435" s="121"/>
      <c r="C435" s="22"/>
      <c r="D435" s="23"/>
      <c r="E435" s="130" t="s">
        <v>414</v>
      </c>
      <c r="I435" s="136"/>
      <c r="J435" s="160">
        <f>+J434</f>
        <v>1605886.46</v>
      </c>
      <c r="K435" s="182"/>
      <c r="L435" s="160">
        <f>+L434</f>
        <v>1294547.52</v>
      </c>
      <c r="N435" s="178"/>
      <c r="O435" s="178"/>
      <c r="P435" s="178"/>
      <c r="Q435" s="178"/>
    </row>
    <row r="436" spans="1:17" s="10" customFormat="1" ht="20.100000000000001" customHeight="1" thickTop="1">
      <c r="A436" s="127"/>
      <c r="B436" s="121"/>
      <c r="C436" s="22"/>
      <c r="D436" s="23"/>
      <c r="E436" s="128"/>
      <c r="I436" s="136"/>
      <c r="J436" s="109"/>
      <c r="K436" s="147"/>
      <c r="L436" s="109"/>
      <c r="N436" s="178"/>
      <c r="O436" s="178"/>
      <c r="P436" s="178"/>
      <c r="Q436" s="178"/>
    </row>
    <row r="437" spans="1:17" s="10" customFormat="1" ht="20.100000000000001" customHeight="1">
      <c r="A437" s="127"/>
      <c r="B437" s="121"/>
      <c r="C437" s="156"/>
      <c r="D437" s="157"/>
      <c r="E437" s="104" t="s">
        <v>404</v>
      </c>
      <c r="F437" s="116"/>
      <c r="G437" s="113"/>
      <c r="H437" s="116"/>
      <c r="I437" s="137"/>
      <c r="J437" s="19"/>
      <c r="L437" s="19"/>
      <c r="N437" s="178"/>
      <c r="O437" s="178"/>
      <c r="P437" s="178"/>
      <c r="Q437" s="178"/>
    </row>
    <row r="438" spans="1:17" s="10" customFormat="1" ht="20.100000000000001" customHeight="1">
      <c r="A438" s="127" t="s">
        <v>299</v>
      </c>
      <c r="B438" s="121" t="s">
        <v>300</v>
      </c>
      <c r="C438" s="22" t="e">
        <f>SUMIF(#REF!,$B438,#REF!)-SUMIF(#REF!,แก้ไข!$B438,#REF!)</f>
        <v>#REF!</v>
      </c>
      <c r="D438" s="23" t="e">
        <f>SUMIF(#REF!,แก้ไข!$B438,#REF!)-SUMIF(#REF!,$B438,#REF!)</f>
        <v>#REF!</v>
      </c>
      <c r="E438" s="130"/>
      <c r="J438" s="19"/>
      <c r="L438" s="20" t="s">
        <v>4</v>
      </c>
      <c r="N438" s="178"/>
      <c r="O438" s="178"/>
      <c r="P438" s="178"/>
      <c r="Q438" s="178"/>
    </row>
    <row r="439" spans="1:17" s="10" customFormat="1" ht="20.100000000000001" customHeight="1">
      <c r="A439" s="127" t="s">
        <v>301</v>
      </c>
      <c r="B439" s="121" t="s">
        <v>302</v>
      </c>
      <c r="C439" s="22" t="e">
        <f>SUMIF(#REF!,$B439,#REF!)-SUMIF(#REF!,แก้ไข!$B439,#REF!)</f>
        <v>#REF!</v>
      </c>
      <c r="D439" s="23" t="e">
        <f>SUMIF(#REF!,แก้ไข!$B439,#REF!)-SUMIF(#REF!,$B439,#REF!)</f>
        <v>#REF!</v>
      </c>
      <c r="E439" s="130"/>
      <c r="J439" s="117" t="s">
        <v>324</v>
      </c>
      <c r="K439" s="136"/>
      <c r="L439" s="117" t="s">
        <v>114</v>
      </c>
      <c r="N439" s="178"/>
      <c r="O439" s="178"/>
      <c r="P439" s="178"/>
      <c r="Q439" s="178"/>
    </row>
    <row r="440" spans="1:17" s="10" customFormat="1" ht="20.100000000000001" customHeight="1">
      <c r="A440" s="127"/>
      <c r="B440" s="121"/>
      <c r="C440" s="22"/>
      <c r="D440" s="23"/>
      <c r="E440" s="130" t="s">
        <v>294</v>
      </c>
      <c r="J440" s="117"/>
      <c r="K440" s="136"/>
      <c r="L440" s="117"/>
      <c r="N440" s="178"/>
      <c r="O440" s="178"/>
      <c r="P440" s="178"/>
      <c r="Q440" s="178"/>
    </row>
    <row r="441" spans="1:17" s="10" customFormat="1" ht="20.100000000000001" customHeight="1">
      <c r="A441" s="127"/>
      <c r="B441" s="121"/>
      <c r="C441" s="22"/>
      <c r="D441" s="23"/>
      <c r="E441" s="128" t="s">
        <v>415</v>
      </c>
      <c r="J441" s="109">
        <v>49834</v>
      </c>
      <c r="K441" s="147"/>
      <c r="L441" s="109">
        <v>230855</v>
      </c>
      <c r="N441" s="178"/>
      <c r="O441" s="178"/>
      <c r="P441" s="178"/>
      <c r="Q441" s="178"/>
    </row>
    <row r="442" spans="1:17" s="10" customFormat="1" ht="20.100000000000001" customHeight="1">
      <c r="A442" s="127"/>
      <c r="B442" s="121"/>
      <c r="C442" s="22"/>
      <c r="D442" s="23"/>
      <c r="E442" s="128" t="s">
        <v>416</v>
      </c>
      <c r="J442" s="109">
        <v>15000</v>
      </c>
      <c r="K442" s="147"/>
      <c r="L442" s="109">
        <v>0</v>
      </c>
      <c r="N442" s="178"/>
      <c r="O442" s="178"/>
      <c r="P442" s="178"/>
      <c r="Q442" s="178"/>
    </row>
    <row r="443" spans="1:17" s="10" customFormat="1" ht="20.100000000000001" customHeight="1">
      <c r="A443" s="127"/>
      <c r="B443" s="121"/>
      <c r="C443" s="22"/>
      <c r="D443" s="23"/>
      <c r="E443" s="128" t="s">
        <v>417</v>
      </c>
      <c r="J443" s="109">
        <v>0</v>
      </c>
      <c r="K443" s="147"/>
      <c r="L443" s="109">
        <v>206701</v>
      </c>
      <c r="N443" s="178"/>
      <c r="O443" s="178"/>
      <c r="P443" s="178"/>
      <c r="Q443" s="178"/>
    </row>
    <row r="444" spans="1:17" s="10" customFormat="1" ht="20.100000000000001" customHeight="1">
      <c r="A444" s="127"/>
      <c r="B444" s="121"/>
      <c r="C444" s="22"/>
      <c r="D444" s="23"/>
      <c r="E444" s="128" t="s">
        <v>303</v>
      </c>
      <c r="J444" s="109">
        <v>6232200</v>
      </c>
      <c r="K444" s="147"/>
      <c r="L444" s="109">
        <v>6155200</v>
      </c>
      <c r="N444" s="178"/>
      <c r="O444" s="178"/>
      <c r="P444" s="178"/>
      <c r="Q444" s="178"/>
    </row>
    <row r="445" spans="1:17" s="10" customFormat="1" ht="20.100000000000001" customHeight="1">
      <c r="A445" s="127"/>
      <c r="B445" s="121"/>
      <c r="C445" s="22"/>
      <c r="D445" s="23"/>
      <c r="E445" s="128" t="s">
        <v>304</v>
      </c>
      <c r="J445" s="109">
        <v>517838.23</v>
      </c>
      <c r="K445" s="147"/>
      <c r="L445" s="109">
        <v>464380.54</v>
      </c>
      <c r="N445" s="178"/>
      <c r="O445" s="178"/>
      <c r="P445" s="178"/>
      <c r="Q445" s="178"/>
    </row>
    <row r="446" spans="1:17" s="10" customFormat="1" ht="20.100000000000001" customHeight="1">
      <c r="A446" s="127"/>
      <c r="B446" s="121"/>
      <c r="C446" s="22"/>
      <c r="D446" s="23"/>
      <c r="E446" s="128" t="s">
        <v>305</v>
      </c>
      <c r="J446" s="109">
        <v>65973</v>
      </c>
      <c r="K446" s="147"/>
      <c r="L446" s="109">
        <v>8400</v>
      </c>
    </row>
    <row r="447" spans="1:17" s="10" customFormat="1" ht="20.100000000000001" customHeight="1">
      <c r="A447" s="127"/>
      <c r="B447" s="121"/>
      <c r="C447" s="22"/>
      <c r="D447" s="23"/>
      <c r="E447" s="128" t="s">
        <v>306</v>
      </c>
      <c r="J447" s="159">
        <v>0</v>
      </c>
      <c r="K447" s="204"/>
      <c r="L447" s="159">
        <v>25665</v>
      </c>
      <c r="M447" s="178"/>
    </row>
    <row r="448" spans="1:17" s="10" customFormat="1" ht="20.100000000000001" customHeight="1">
      <c r="A448" s="127"/>
      <c r="B448" s="121"/>
      <c r="C448" s="22"/>
      <c r="D448" s="23"/>
      <c r="E448" s="130" t="s">
        <v>413</v>
      </c>
      <c r="J448" s="203">
        <f>SUM(J441:J447)</f>
        <v>6880845.2300000004</v>
      </c>
      <c r="K448" s="182"/>
      <c r="L448" s="203">
        <f>SUM(L441:L447)</f>
        <v>7091201.54</v>
      </c>
      <c r="M448" s="178"/>
    </row>
    <row r="449" spans="1:13" s="10" customFormat="1" ht="20.100000000000001" customHeight="1" thickBot="1">
      <c r="A449" s="127"/>
      <c r="B449" s="121"/>
      <c r="C449" s="22"/>
      <c r="D449" s="23"/>
      <c r="E449" s="130" t="s">
        <v>418</v>
      </c>
      <c r="J449" s="160">
        <f>+J448</f>
        <v>6880845.2300000004</v>
      </c>
      <c r="K449" s="182"/>
      <c r="L449" s="160">
        <f>+L448</f>
        <v>7091201.54</v>
      </c>
      <c r="M449" s="178"/>
    </row>
    <row r="450" spans="1:13" s="10" customFormat="1" ht="20.100000000000001" customHeight="1" thickTop="1">
      <c r="A450" s="127"/>
      <c r="B450" s="121"/>
      <c r="C450" s="22"/>
      <c r="D450" s="23"/>
      <c r="E450" s="130"/>
      <c r="J450" s="117"/>
      <c r="K450" s="136"/>
      <c r="L450" s="117"/>
      <c r="M450" s="178"/>
    </row>
    <row r="451" spans="1:13" s="10" customFormat="1" ht="20.100000000000001" customHeight="1">
      <c r="A451" s="120" t="s">
        <v>307</v>
      </c>
      <c r="B451" s="121" t="s">
        <v>308</v>
      </c>
      <c r="C451" s="22" t="e">
        <f>SUMIF(#REF!,$B451,#REF!)-SUMIF(#REF!,แก้ไข!$B451,#REF!)</f>
        <v>#REF!</v>
      </c>
      <c r="D451" s="23" t="e">
        <f>SUMIF(#REF!,แก้ไข!$B451,#REF!)-SUMIF(#REF!,$B451,#REF!)</f>
        <v>#REF!</v>
      </c>
      <c r="E451" s="104" t="s">
        <v>405</v>
      </c>
      <c r="F451" s="116"/>
      <c r="G451" s="113"/>
      <c r="H451" s="116"/>
      <c r="I451" s="137"/>
      <c r="J451" s="19"/>
      <c r="L451" s="19"/>
      <c r="M451" s="178"/>
    </row>
    <row r="452" spans="1:13" s="10" customFormat="1" ht="20.100000000000001" customHeight="1">
      <c r="A452" s="127" t="s">
        <v>310</v>
      </c>
      <c r="B452" s="121" t="s">
        <v>311</v>
      </c>
      <c r="C452" s="22" t="e">
        <f>SUMIF(#REF!,$B452,#REF!)-SUMIF(#REF!,แก้ไข!$B452,#REF!)</f>
        <v>#REF!</v>
      </c>
      <c r="D452" s="23" t="e">
        <f>SUMIF(#REF!,แก้ไข!$B452,#REF!)-SUMIF(#REF!,$B452,#REF!)</f>
        <v>#REF!</v>
      </c>
      <c r="E452" s="130"/>
      <c r="I452" s="137"/>
      <c r="J452" s="19"/>
      <c r="L452" s="20" t="s">
        <v>4</v>
      </c>
    </row>
    <row r="453" spans="1:13" s="10" customFormat="1" ht="20.100000000000001" customHeight="1">
      <c r="A453" s="127" t="s">
        <v>312</v>
      </c>
      <c r="B453" s="121" t="s">
        <v>313</v>
      </c>
      <c r="C453" s="22" t="e">
        <f>SUMIF(#REF!,$B453,#REF!)-SUMIF(#REF!,แก้ไข!$B453,#REF!)</f>
        <v>#REF!</v>
      </c>
      <c r="D453" s="23" t="e">
        <f>SUMIF(#REF!,แก้ไข!$B453,#REF!)-SUMIF(#REF!,$B453,#REF!)</f>
        <v>#REF!</v>
      </c>
      <c r="E453" s="130"/>
      <c r="I453" s="136"/>
      <c r="J453" s="117" t="s">
        <v>324</v>
      </c>
      <c r="K453" s="136"/>
      <c r="L453" s="117" t="s">
        <v>114</v>
      </c>
    </row>
    <row r="454" spans="1:13" s="10" customFormat="1" ht="20.100000000000001" customHeight="1">
      <c r="A454" s="127" t="s">
        <v>314</v>
      </c>
      <c r="B454" s="121" t="s">
        <v>315</v>
      </c>
      <c r="C454" s="22" t="e">
        <f>SUMIF(#REF!,$B454,#REF!)-SUMIF(#REF!,แก้ไข!$B454,#REF!)</f>
        <v>#REF!</v>
      </c>
      <c r="D454" s="23" t="e">
        <f>SUMIF(#REF!,แก้ไข!$B454,#REF!)-SUMIF(#REF!,$B454,#REF!)</f>
        <v>#REF!</v>
      </c>
      <c r="E454" s="90" t="s">
        <v>309</v>
      </c>
      <c r="I454" s="147"/>
      <c r="J454" s="167">
        <v>-286.89999999999998</v>
      </c>
      <c r="K454" s="168"/>
      <c r="L454" s="167">
        <v>-810.35</v>
      </c>
    </row>
    <row r="455" spans="1:13" s="10" customFormat="1" ht="20.100000000000001" customHeight="1">
      <c r="A455" s="127" t="s">
        <v>316</v>
      </c>
      <c r="B455" s="121" t="s">
        <v>317</v>
      </c>
      <c r="C455" s="22" t="e">
        <f>SUMIF(#REF!,$B455,#REF!)-SUMIF(#REF!,แก้ไข!$B455,#REF!)</f>
        <v>#REF!</v>
      </c>
      <c r="D455" s="23" t="e">
        <f>SUMIF(#REF!,แก้ไข!$B455,#REF!)-SUMIF(#REF!,$B455,#REF!)</f>
        <v>#REF!</v>
      </c>
      <c r="E455" s="122" t="s">
        <v>318</v>
      </c>
      <c r="I455" s="147"/>
      <c r="J455" s="125">
        <v>0</v>
      </c>
      <c r="K455" s="151"/>
      <c r="L455" s="125">
        <v>181470</v>
      </c>
    </row>
    <row r="456" spans="1:13" s="10" customFormat="1" ht="20.100000000000001" customHeight="1">
      <c r="A456" s="140"/>
      <c r="B456" s="141"/>
      <c r="C456" s="142"/>
      <c r="D456" s="143"/>
      <c r="E456" s="122" t="s">
        <v>365</v>
      </c>
      <c r="I456" s="147"/>
      <c r="J456" s="125">
        <v>573775.01</v>
      </c>
      <c r="K456" s="122"/>
      <c r="L456" s="125">
        <v>238894.75</v>
      </c>
    </row>
    <row r="457" spans="1:13" s="10" customFormat="1" ht="20.100000000000001" customHeight="1" thickBot="1">
      <c r="A457" s="131"/>
      <c r="B457" s="141"/>
      <c r="C457" s="142"/>
      <c r="D457" s="143"/>
      <c r="E457" s="113" t="s">
        <v>319</v>
      </c>
      <c r="I457" s="147"/>
      <c r="J457" s="145">
        <v>573488.11</v>
      </c>
      <c r="K457" s="153"/>
      <c r="L457" s="145">
        <f>L455+L456-810.35</f>
        <v>419554.4</v>
      </c>
    </row>
    <row r="458" spans="1:13" s="10" customFormat="1" ht="20.100000000000001" customHeight="1" thickTop="1">
      <c r="A458" s="131"/>
      <c r="B458" s="141"/>
      <c r="C458" s="142"/>
      <c r="D458" s="143"/>
      <c r="E458" s="122"/>
      <c r="F458" s="125"/>
      <c r="G458" s="122"/>
      <c r="H458" s="125"/>
      <c r="I458" s="147"/>
      <c r="J458" s="19"/>
      <c r="L458" s="19"/>
    </row>
    <row r="459" spans="1:13" s="10" customFormat="1" ht="20.100000000000001" customHeight="1">
      <c r="A459" s="131"/>
      <c r="B459" s="141"/>
      <c r="C459" s="142"/>
      <c r="D459" s="143"/>
      <c r="E459" s="122"/>
      <c r="F459" s="125"/>
      <c r="G459" s="122"/>
      <c r="H459" s="125"/>
      <c r="I459" s="147"/>
      <c r="J459" s="19"/>
      <c r="L459" s="19"/>
    </row>
    <row r="460" spans="1:13" s="10" customFormat="1" ht="20.100000000000001" customHeight="1">
      <c r="A460" s="131"/>
      <c r="B460" s="141"/>
      <c r="C460" s="142"/>
      <c r="D460" s="143"/>
      <c r="E460" s="122"/>
      <c r="F460" s="125"/>
      <c r="G460" s="122"/>
      <c r="H460" s="125"/>
      <c r="I460" s="147"/>
      <c r="J460" s="19"/>
      <c r="L460" s="19"/>
    </row>
    <row r="461" spans="1:13" s="10" customFormat="1" ht="20.100000000000001" customHeight="1">
      <c r="A461" s="131"/>
      <c r="B461" s="141"/>
      <c r="C461" s="142"/>
      <c r="D461" s="143"/>
      <c r="E461" s="122"/>
      <c r="F461" s="125"/>
      <c r="G461" s="122"/>
      <c r="H461" s="125"/>
      <c r="I461" s="147"/>
      <c r="J461" s="19"/>
      <c r="L461" s="206">
        <v>27</v>
      </c>
    </row>
    <row r="462" spans="1:13" s="10" customFormat="1" ht="20.100000000000001" customHeight="1">
      <c r="A462" s="131"/>
      <c r="B462" s="141"/>
      <c r="C462" s="142"/>
      <c r="D462" s="143"/>
      <c r="E462" s="216" t="s">
        <v>328</v>
      </c>
      <c r="F462" s="216"/>
      <c r="G462" s="216"/>
      <c r="H462" s="216"/>
      <c r="I462" s="216"/>
      <c r="J462" s="216"/>
      <c r="K462" s="216"/>
      <c r="L462" s="216"/>
    </row>
    <row r="463" spans="1:13" s="10" customFormat="1" ht="20.100000000000001" customHeight="1">
      <c r="A463" s="131"/>
      <c r="B463" s="141"/>
      <c r="C463" s="142"/>
      <c r="D463" s="143"/>
      <c r="E463" s="216" t="s">
        <v>2</v>
      </c>
      <c r="F463" s="216"/>
      <c r="G463" s="216"/>
      <c r="H463" s="216"/>
      <c r="I463" s="216"/>
      <c r="J463" s="216"/>
      <c r="K463" s="216"/>
      <c r="L463" s="216"/>
    </row>
    <row r="464" spans="1:13" s="10" customFormat="1" ht="20.100000000000001" customHeight="1">
      <c r="A464" s="131"/>
      <c r="B464" s="141"/>
      <c r="C464" s="142"/>
      <c r="D464" s="143"/>
      <c r="E464" s="216" t="s">
        <v>325</v>
      </c>
      <c r="F464" s="216"/>
      <c r="G464" s="216"/>
      <c r="H464" s="216"/>
      <c r="I464" s="216"/>
      <c r="J464" s="216"/>
      <c r="K464" s="216"/>
      <c r="L464" s="216"/>
    </row>
    <row r="465" spans="1:12" s="10" customFormat="1" ht="20.100000000000001" customHeight="1">
      <c r="A465" s="131"/>
      <c r="B465" s="141"/>
      <c r="C465" s="142"/>
      <c r="D465" s="143"/>
      <c r="E465" s="122"/>
      <c r="F465" s="125"/>
      <c r="G465" s="122"/>
      <c r="H465" s="125"/>
      <c r="I465" s="147"/>
      <c r="J465" s="19"/>
      <c r="L465" s="19"/>
    </row>
    <row r="466" spans="1:12" s="10" customFormat="1" ht="20.100000000000001" customHeight="1">
      <c r="A466" s="120" t="s">
        <v>320</v>
      </c>
      <c r="B466" s="121" t="s">
        <v>321</v>
      </c>
      <c r="C466" s="22" t="e">
        <f>SUMIF(#REF!,$B466,#REF!)-SUMIF(#REF!,แก้ไข!$B466,#REF!)</f>
        <v>#REF!</v>
      </c>
      <c r="D466" s="23" t="e">
        <f>SUMIF(#REF!,แก้ไข!$B466,#REF!)-SUMIF(#REF!,$B466,#REF!)</f>
        <v>#REF!</v>
      </c>
      <c r="E466" s="104" t="s">
        <v>406</v>
      </c>
      <c r="F466" s="116"/>
      <c r="G466" s="113"/>
      <c r="H466" s="116"/>
      <c r="I466" s="137"/>
      <c r="J466" s="19"/>
      <c r="L466" s="19"/>
    </row>
    <row r="467" spans="1:12" s="10" customFormat="1" ht="20.100000000000001" customHeight="1">
      <c r="A467" s="7"/>
      <c r="B467" s="8"/>
      <c r="C467" s="9"/>
      <c r="D467" s="7"/>
      <c r="E467" s="130"/>
      <c r="I467" s="137"/>
      <c r="J467" s="19"/>
      <c r="L467" s="20" t="s">
        <v>4</v>
      </c>
    </row>
    <row r="468" spans="1:12" s="10" customFormat="1" ht="20.100000000000001" customHeight="1">
      <c r="A468" s="7"/>
      <c r="B468" s="8"/>
      <c r="C468" s="9"/>
      <c r="D468" s="7"/>
      <c r="E468" s="130"/>
      <c r="I468" s="136"/>
      <c r="J468" s="117" t="s">
        <v>324</v>
      </c>
      <c r="K468" s="136"/>
      <c r="L468" s="117" t="s">
        <v>114</v>
      </c>
    </row>
    <row r="469" spans="1:12" s="10" customFormat="1" ht="20.100000000000001" customHeight="1">
      <c r="A469" s="140"/>
      <c r="B469" s="141"/>
      <c r="C469" s="142"/>
      <c r="D469" s="143"/>
      <c r="E469" s="122" t="s">
        <v>322</v>
      </c>
      <c r="I469" s="147"/>
      <c r="J469" s="109">
        <v>49864.22</v>
      </c>
      <c r="K469" s="110"/>
      <c r="L469" s="109">
        <v>65838.100000000006</v>
      </c>
    </row>
    <row r="470" spans="1:12" s="10" customFormat="1" ht="20.100000000000001" customHeight="1" thickBot="1">
      <c r="A470" s="7"/>
      <c r="B470" s="8"/>
      <c r="C470" s="9"/>
      <c r="D470" s="7"/>
      <c r="E470" s="130" t="s">
        <v>323</v>
      </c>
      <c r="I470" s="134"/>
      <c r="J470" s="124">
        <f>SUM(J469:J469)</f>
        <v>49864.22</v>
      </c>
      <c r="K470" s="162"/>
      <c r="L470" s="124">
        <f>SUM(L469:L469)</f>
        <v>65838.100000000006</v>
      </c>
    </row>
    <row r="471" spans="1:12" s="10" customFormat="1" ht="20.100000000000001" customHeight="1" thickTop="1">
      <c r="A471" s="7"/>
      <c r="B471" s="8"/>
      <c r="C471" s="9"/>
      <c r="D471" s="7"/>
      <c r="E471" s="128"/>
      <c r="F471" s="123"/>
      <c r="G471" s="162"/>
      <c r="H471" s="123"/>
      <c r="I471" s="126"/>
      <c r="J471" s="123"/>
      <c r="K471" s="164"/>
      <c r="L471" s="165"/>
    </row>
    <row r="472" spans="1:12" s="10" customFormat="1" ht="20.100000000000001" customHeight="1">
      <c r="A472" s="7"/>
      <c r="B472" s="8"/>
      <c r="C472" s="9"/>
      <c r="D472" s="7"/>
      <c r="F472" s="19"/>
      <c r="H472" s="19"/>
      <c r="J472" s="19"/>
    </row>
    <row r="473" spans="1:12" s="10" customFormat="1" ht="20.100000000000001" customHeight="1">
      <c r="A473" s="7"/>
      <c r="B473" s="8"/>
      <c r="C473" s="9"/>
      <c r="D473" s="7"/>
      <c r="F473" s="19"/>
      <c r="H473" s="19"/>
      <c r="J473" s="19"/>
    </row>
    <row r="474" spans="1:12" s="10" customFormat="1" ht="20.100000000000001" customHeight="1">
      <c r="A474" s="7"/>
      <c r="B474" s="8"/>
      <c r="C474" s="9"/>
      <c r="D474" s="7"/>
      <c r="F474" s="19"/>
      <c r="H474" s="19"/>
      <c r="J474" s="19"/>
    </row>
    <row r="475" spans="1:12" s="10" customFormat="1" ht="20.100000000000001" customHeight="1">
      <c r="A475" s="7"/>
      <c r="B475" s="8"/>
      <c r="C475" s="9"/>
      <c r="D475" s="7"/>
      <c r="F475" s="19"/>
      <c r="H475" s="19"/>
      <c r="J475" s="19"/>
    </row>
    <row r="476" spans="1:12" s="10" customFormat="1" ht="20.100000000000001" customHeight="1">
      <c r="A476" s="7"/>
      <c r="B476" s="8"/>
      <c r="C476" s="9"/>
      <c r="D476" s="7"/>
      <c r="F476" s="19"/>
      <c r="H476" s="19"/>
      <c r="J476" s="19"/>
    </row>
    <row r="477" spans="1:12" s="10" customFormat="1" ht="20.100000000000001" customHeight="1">
      <c r="A477" s="7"/>
      <c r="B477" s="8"/>
      <c r="C477" s="9"/>
      <c r="D477" s="7"/>
      <c r="F477" s="19"/>
      <c r="H477" s="19"/>
      <c r="J477" s="19"/>
    </row>
    <row r="478" spans="1:12" s="10" customFormat="1" ht="20.100000000000001" customHeight="1">
      <c r="A478" s="7"/>
      <c r="B478" s="8"/>
      <c r="C478" s="9"/>
      <c r="D478" s="7"/>
      <c r="F478" s="19"/>
      <c r="H478" s="19"/>
      <c r="J478" s="19"/>
    </row>
    <row r="479" spans="1:12" s="10" customFormat="1" ht="20.100000000000001" customHeight="1">
      <c r="A479" s="7"/>
      <c r="B479" s="8"/>
      <c r="C479" s="9"/>
      <c r="D479" s="7"/>
      <c r="F479" s="19"/>
      <c r="H479" s="19"/>
      <c r="J479" s="19"/>
    </row>
    <row r="480" spans="1:12" s="10" customFormat="1" ht="20.100000000000001" customHeight="1">
      <c r="A480" s="7"/>
      <c r="B480" s="8"/>
      <c r="C480" s="9"/>
      <c r="D480" s="7"/>
      <c r="F480" s="19"/>
      <c r="H480" s="19"/>
      <c r="J480" s="19"/>
    </row>
    <row r="481" spans="1:12" s="10" customFormat="1" ht="20.100000000000001" customHeight="1">
      <c r="A481" s="7"/>
      <c r="B481" s="8"/>
      <c r="C481" s="9"/>
      <c r="D481" s="7"/>
      <c r="F481" s="19"/>
      <c r="H481" s="19"/>
      <c r="J481" s="19"/>
    </row>
    <row r="482" spans="1:12" s="10" customFormat="1" ht="20.100000000000001" customHeight="1">
      <c r="A482" s="7"/>
      <c r="B482" s="8"/>
      <c r="C482" s="9"/>
      <c r="D482" s="7"/>
      <c r="E482" s="32"/>
      <c r="F482" s="103"/>
      <c r="G482" s="162"/>
      <c r="H482" s="103"/>
      <c r="J482" s="103"/>
      <c r="L482" s="19"/>
    </row>
    <row r="483" spans="1:12" s="10" customFormat="1" ht="20.100000000000001" customHeight="1">
      <c r="A483" s="7"/>
      <c r="B483" s="8"/>
      <c r="C483" s="9"/>
      <c r="D483" s="7"/>
      <c r="E483" s="32"/>
      <c r="F483" s="103"/>
      <c r="G483" s="162"/>
      <c r="H483" s="103"/>
      <c r="J483" s="103"/>
      <c r="L483" s="19"/>
    </row>
    <row r="484" spans="1:12" s="10" customFormat="1" ht="20.100000000000001" customHeight="1">
      <c r="A484" s="7"/>
      <c r="B484" s="8"/>
      <c r="C484" s="9"/>
      <c r="D484" s="7"/>
      <c r="E484" s="32"/>
      <c r="F484" s="103"/>
      <c r="G484" s="162"/>
      <c r="H484" s="103"/>
      <c r="J484" s="103"/>
      <c r="L484" s="19"/>
    </row>
    <row r="485" spans="1:12" s="10" customFormat="1" ht="20.100000000000001" customHeight="1">
      <c r="A485" s="7"/>
      <c r="B485" s="8"/>
      <c r="C485" s="9"/>
      <c r="D485" s="7"/>
      <c r="E485" s="32"/>
      <c r="F485" s="103"/>
      <c r="G485" s="162"/>
      <c r="H485" s="103"/>
      <c r="J485" s="103"/>
      <c r="L485" s="19"/>
    </row>
    <row r="486" spans="1:12" s="10" customFormat="1" ht="20.100000000000001" customHeight="1">
      <c r="A486" s="169"/>
      <c r="B486" s="141"/>
      <c r="C486" s="170"/>
      <c r="D486" s="169"/>
      <c r="E486" s="32"/>
      <c r="F486" s="103"/>
      <c r="G486" s="162"/>
      <c r="H486" s="103"/>
      <c r="J486" s="103"/>
      <c r="L486" s="19"/>
    </row>
    <row r="487" spans="1:12" s="10" customFormat="1" ht="20.100000000000001" customHeight="1">
      <c r="A487" s="127"/>
      <c r="B487" s="132"/>
      <c r="C487" s="171"/>
      <c r="D487" s="127"/>
      <c r="E487" s="32"/>
      <c r="F487" s="103"/>
      <c r="G487" s="162"/>
      <c r="H487" s="103"/>
      <c r="J487" s="103"/>
      <c r="L487" s="19"/>
    </row>
    <row r="488" spans="1:12" s="10" customFormat="1" ht="20.100000000000001" customHeight="1">
      <c r="A488" s="127"/>
      <c r="B488" s="132"/>
      <c r="C488" s="171"/>
      <c r="D488" s="127"/>
      <c r="E488" s="32"/>
      <c r="F488" s="103"/>
      <c r="G488" s="162"/>
      <c r="H488" s="103"/>
      <c r="J488" s="103"/>
      <c r="L488" s="19"/>
    </row>
    <row r="489" spans="1:12" s="10" customFormat="1" ht="20.100000000000001" customHeight="1">
      <c r="A489" s="7"/>
      <c r="B489" s="8"/>
      <c r="C489" s="9"/>
      <c r="D489" s="7"/>
      <c r="F489" s="19"/>
      <c r="H489" s="19"/>
      <c r="J489" s="19"/>
      <c r="L489" s="19"/>
    </row>
    <row r="490" spans="1:12" s="10" customFormat="1" ht="20.100000000000001" customHeight="1">
      <c r="A490" s="7"/>
      <c r="B490" s="8"/>
      <c r="C490" s="9"/>
      <c r="D490" s="7"/>
      <c r="F490" s="19"/>
      <c r="H490" s="19"/>
      <c r="J490" s="19"/>
      <c r="L490" s="19"/>
    </row>
    <row r="491" spans="1:12" s="10" customFormat="1" ht="20.100000000000001" customHeight="1">
      <c r="A491" s="7"/>
      <c r="B491" s="8"/>
      <c r="C491" s="9"/>
      <c r="D491" s="7"/>
      <c r="F491" s="19"/>
      <c r="H491" s="19"/>
      <c r="J491" s="19"/>
      <c r="L491" s="19"/>
    </row>
    <row r="492" spans="1:12" s="10" customFormat="1" ht="20.100000000000001" customHeight="1">
      <c r="A492" s="7"/>
      <c r="B492" s="8"/>
      <c r="C492" s="9"/>
      <c r="D492" s="7"/>
      <c r="F492" s="19"/>
      <c r="H492" s="19"/>
      <c r="J492" s="19"/>
      <c r="L492" s="19"/>
    </row>
    <row r="493" spans="1:12" s="10" customFormat="1" ht="20.100000000000001" customHeight="1">
      <c r="A493" s="7"/>
      <c r="B493" s="8"/>
      <c r="C493" s="9"/>
      <c r="D493" s="7"/>
      <c r="F493" s="19"/>
      <c r="H493" s="19"/>
      <c r="J493" s="19"/>
      <c r="L493" s="19"/>
    </row>
    <row r="494" spans="1:12" s="10" customFormat="1" ht="20.100000000000001" customHeight="1">
      <c r="A494" s="7"/>
      <c r="B494" s="8"/>
      <c r="C494" s="9"/>
      <c r="D494" s="7"/>
      <c r="F494" s="19"/>
      <c r="H494" s="19"/>
      <c r="J494" s="19"/>
      <c r="L494" s="19"/>
    </row>
    <row r="495" spans="1:12" s="10" customFormat="1" ht="20.100000000000001" customHeight="1">
      <c r="A495" s="7"/>
      <c r="B495" s="8"/>
      <c r="C495" s="9"/>
      <c r="D495" s="7"/>
      <c r="F495" s="19"/>
      <c r="H495" s="19"/>
      <c r="J495" s="19"/>
      <c r="L495" s="19"/>
    </row>
    <row r="496" spans="1:12" s="10" customFormat="1" ht="20.100000000000001" customHeight="1">
      <c r="A496" s="7"/>
      <c r="B496" s="8"/>
      <c r="C496" s="9"/>
      <c r="D496" s="7"/>
      <c r="F496" s="19"/>
      <c r="H496" s="19"/>
      <c r="J496" s="19"/>
      <c r="L496" s="19"/>
    </row>
    <row r="497" spans="1:12" s="10" customFormat="1" ht="20.100000000000001" customHeight="1">
      <c r="A497" s="7"/>
      <c r="B497" s="8"/>
      <c r="C497" s="9"/>
      <c r="D497" s="7"/>
      <c r="F497" s="19"/>
      <c r="H497" s="19"/>
      <c r="J497" s="19"/>
      <c r="L497" s="19"/>
    </row>
    <row r="498" spans="1:12" s="10" customFormat="1" ht="20.100000000000001" customHeight="1">
      <c r="A498" s="7"/>
      <c r="B498" s="8"/>
      <c r="C498" s="9"/>
      <c r="D498" s="7"/>
      <c r="F498" s="19"/>
      <c r="H498" s="19"/>
      <c r="J498" s="19"/>
      <c r="L498" s="19"/>
    </row>
    <row r="499" spans="1:12" s="10" customFormat="1" ht="20.100000000000001" customHeight="1">
      <c r="A499" s="7"/>
      <c r="B499" s="8"/>
      <c r="C499" s="9"/>
      <c r="D499" s="7"/>
      <c r="F499" s="19"/>
      <c r="H499" s="19"/>
      <c r="J499" s="19"/>
      <c r="L499" s="19"/>
    </row>
    <row r="500" spans="1:12" s="10" customFormat="1" ht="20.100000000000001" customHeight="1">
      <c r="A500" s="7"/>
      <c r="B500" s="8"/>
      <c r="C500" s="9"/>
      <c r="D500" s="7"/>
      <c r="F500" s="19"/>
      <c r="H500" s="19"/>
      <c r="J500" s="19"/>
      <c r="L500" s="19"/>
    </row>
    <row r="501" spans="1:12" s="10" customFormat="1" ht="20.100000000000001" customHeight="1">
      <c r="A501" s="7"/>
      <c r="B501" s="8"/>
      <c r="C501" s="9"/>
      <c r="D501" s="7"/>
      <c r="F501" s="19"/>
      <c r="H501" s="19"/>
      <c r="J501" s="19"/>
      <c r="L501" s="19"/>
    </row>
    <row r="502" spans="1:12" s="10" customFormat="1" ht="20.100000000000001" customHeight="1">
      <c r="A502" s="7"/>
      <c r="B502" s="8"/>
      <c r="C502" s="9"/>
      <c r="D502" s="7"/>
      <c r="F502" s="19"/>
      <c r="H502" s="19"/>
      <c r="J502" s="19"/>
      <c r="L502" s="19"/>
    </row>
    <row r="503" spans="1:12" s="10" customFormat="1" ht="20.100000000000001" customHeight="1">
      <c r="A503" s="7"/>
      <c r="B503" s="8"/>
      <c r="C503" s="9"/>
      <c r="D503" s="7"/>
      <c r="F503" s="19"/>
      <c r="H503" s="19"/>
      <c r="J503" s="19"/>
      <c r="L503" s="19"/>
    </row>
    <row r="504" spans="1:12" s="10" customFormat="1" ht="20.100000000000001" customHeight="1">
      <c r="A504" s="7"/>
      <c r="B504" s="8"/>
      <c r="C504" s="9"/>
      <c r="D504" s="7"/>
      <c r="F504" s="19"/>
      <c r="H504" s="19"/>
      <c r="J504" s="19"/>
      <c r="L504" s="19"/>
    </row>
    <row r="505" spans="1:12" s="10" customFormat="1" ht="20.100000000000001" customHeight="1">
      <c r="A505" s="7"/>
      <c r="B505" s="8"/>
      <c r="C505" s="9"/>
      <c r="D505" s="7"/>
      <c r="F505" s="19"/>
      <c r="H505" s="19"/>
      <c r="J505" s="19"/>
      <c r="L505" s="19"/>
    </row>
    <row r="506" spans="1:12" s="10" customFormat="1" ht="20.100000000000001" customHeight="1">
      <c r="A506" s="7"/>
      <c r="B506" s="8"/>
      <c r="C506" s="9"/>
      <c r="D506" s="7"/>
      <c r="F506" s="19"/>
      <c r="H506" s="19"/>
      <c r="J506" s="19"/>
      <c r="L506" s="19"/>
    </row>
    <row r="507" spans="1:12" s="10" customFormat="1" ht="20.100000000000001" customHeight="1">
      <c r="A507" s="7"/>
      <c r="B507" s="8"/>
      <c r="C507" s="9"/>
      <c r="D507" s="7"/>
      <c r="F507" s="19"/>
      <c r="H507" s="19"/>
      <c r="J507" s="19"/>
      <c r="L507" s="19"/>
    </row>
    <row r="508" spans="1:12" s="10" customFormat="1" ht="20.100000000000001" customHeight="1">
      <c r="A508" s="7"/>
      <c r="B508" s="8"/>
      <c r="C508" s="9"/>
      <c r="D508" s="7"/>
      <c r="F508" s="19"/>
      <c r="H508" s="19"/>
      <c r="J508" s="19"/>
      <c r="L508" s="19"/>
    </row>
    <row r="509" spans="1:12" s="10" customFormat="1" ht="20.100000000000001" customHeight="1">
      <c r="A509" s="7"/>
      <c r="B509" s="8"/>
      <c r="C509" s="9"/>
      <c r="D509" s="7"/>
      <c r="F509" s="19"/>
      <c r="H509" s="19"/>
      <c r="J509" s="19"/>
      <c r="L509" s="19"/>
    </row>
    <row r="510" spans="1:12" s="10" customFormat="1" ht="20.100000000000001" customHeight="1">
      <c r="A510" s="7"/>
      <c r="B510" s="8"/>
      <c r="C510" s="9"/>
      <c r="D510" s="7"/>
      <c r="F510" s="19"/>
      <c r="H510" s="19"/>
      <c r="J510" s="19"/>
      <c r="L510" s="19"/>
    </row>
    <row r="511" spans="1:12" s="10" customFormat="1" ht="20.100000000000001" customHeight="1">
      <c r="A511" s="7"/>
      <c r="B511" s="8"/>
      <c r="C511" s="9"/>
      <c r="D511" s="7"/>
      <c r="F511" s="19"/>
      <c r="H511" s="19"/>
      <c r="J511" s="19"/>
      <c r="L511" s="19"/>
    </row>
    <row r="512" spans="1:12" s="10" customFormat="1" ht="20.100000000000001" customHeight="1">
      <c r="A512" s="7"/>
      <c r="B512" s="8"/>
      <c r="C512" s="9"/>
      <c r="D512" s="7"/>
      <c r="F512" s="19"/>
      <c r="H512" s="19"/>
      <c r="J512" s="19"/>
      <c r="L512" s="19"/>
    </row>
    <row r="513" spans="1:12" s="10" customFormat="1" ht="20.100000000000001" customHeight="1">
      <c r="A513" s="7"/>
      <c r="B513" s="8"/>
      <c r="C513" s="9"/>
      <c r="D513" s="7"/>
      <c r="F513" s="19"/>
      <c r="H513" s="19"/>
      <c r="J513" s="19"/>
      <c r="L513" s="19"/>
    </row>
    <row r="514" spans="1:12" s="10" customFormat="1" ht="20.100000000000001" customHeight="1">
      <c r="A514" s="7"/>
      <c r="B514" s="8"/>
      <c r="C514" s="9"/>
      <c r="D514" s="7"/>
      <c r="F514" s="19"/>
      <c r="H514" s="19"/>
      <c r="J514" s="19"/>
      <c r="L514" s="19"/>
    </row>
    <row r="515" spans="1:12" s="10" customFormat="1" ht="20.100000000000001" customHeight="1">
      <c r="A515" s="7"/>
      <c r="B515" s="8"/>
      <c r="C515" s="9"/>
      <c r="D515" s="7"/>
      <c r="F515" s="19"/>
      <c r="H515" s="19"/>
      <c r="J515" s="19"/>
      <c r="L515" s="19"/>
    </row>
    <row r="516" spans="1:12" s="10" customFormat="1" ht="20.100000000000001" customHeight="1">
      <c r="A516" s="7"/>
      <c r="B516" s="8"/>
      <c r="C516" s="9"/>
      <c r="D516" s="7"/>
      <c r="F516" s="19"/>
      <c r="H516" s="19"/>
      <c r="J516" s="19"/>
      <c r="L516" s="19"/>
    </row>
    <row r="517" spans="1:12" s="10" customFormat="1" ht="20.100000000000001" customHeight="1">
      <c r="A517" s="7"/>
      <c r="B517" s="8"/>
      <c r="C517" s="9"/>
      <c r="D517" s="7"/>
      <c r="F517" s="19"/>
      <c r="H517" s="19"/>
      <c r="J517" s="19"/>
      <c r="L517" s="19"/>
    </row>
    <row r="518" spans="1:12" s="10" customFormat="1" ht="20.100000000000001" customHeight="1">
      <c r="A518" s="7"/>
      <c r="B518" s="8"/>
      <c r="C518" s="9"/>
      <c r="D518" s="7"/>
      <c r="F518" s="19"/>
      <c r="H518" s="19"/>
      <c r="J518" s="19"/>
      <c r="L518" s="19"/>
    </row>
    <row r="519" spans="1:12" s="10" customFormat="1" ht="20.100000000000001" customHeight="1">
      <c r="A519" s="7"/>
      <c r="B519" s="8"/>
      <c r="C519" s="9"/>
      <c r="D519" s="7"/>
      <c r="F519" s="19"/>
      <c r="H519" s="19"/>
      <c r="J519" s="19"/>
      <c r="L519" s="19"/>
    </row>
    <row r="520" spans="1:12" s="10" customFormat="1" ht="20.100000000000001" customHeight="1">
      <c r="A520" s="7"/>
      <c r="B520" s="8"/>
      <c r="C520" s="9"/>
      <c r="D520" s="7"/>
      <c r="F520" s="19"/>
      <c r="H520" s="19"/>
      <c r="J520" s="19"/>
      <c r="L520" s="19"/>
    </row>
    <row r="521" spans="1:12" s="10" customFormat="1" ht="20.100000000000001" customHeight="1">
      <c r="A521" s="7"/>
      <c r="B521" s="8"/>
      <c r="C521" s="9"/>
      <c r="D521" s="7"/>
      <c r="F521" s="19"/>
      <c r="H521" s="19"/>
      <c r="J521" s="19"/>
      <c r="L521" s="19"/>
    </row>
    <row r="522" spans="1:12" s="10" customFormat="1" ht="20.100000000000001" customHeight="1">
      <c r="A522" s="7"/>
      <c r="B522" s="8"/>
      <c r="C522" s="9"/>
      <c r="D522" s="7"/>
      <c r="F522" s="19"/>
      <c r="H522" s="19"/>
      <c r="J522" s="19"/>
      <c r="L522" s="19"/>
    </row>
    <row r="523" spans="1:12" s="10" customFormat="1" ht="20.100000000000001" customHeight="1">
      <c r="A523" s="7"/>
      <c r="B523" s="8"/>
      <c r="C523" s="9"/>
      <c r="D523" s="7"/>
      <c r="F523" s="19"/>
      <c r="H523" s="19"/>
      <c r="J523" s="19"/>
      <c r="L523" s="19"/>
    </row>
    <row r="524" spans="1:12" s="10" customFormat="1" ht="20.100000000000001" customHeight="1">
      <c r="A524" s="7"/>
      <c r="B524" s="8"/>
      <c r="C524" s="9"/>
      <c r="D524" s="7"/>
      <c r="F524" s="19"/>
      <c r="H524" s="19"/>
      <c r="J524" s="19"/>
      <c r="L524" s="19"/>
    </row>
    <row r="525" spans="1:12" s="10" customFormat="1" ht="20.100000000000001" customHeight="1">
      <c r="A525" s="7"/>
      <c r="B525" s="8"/>
      <c r="C525" s="9"/>
      <c r="D525" s="7"/>
      <c r="F525" s="19"/>
      <c r="H525" s="19"/>
      <c r="J525" s="19"/>
      <c r="L525" s="19"/>
    </row>
    <row r="526" spans="1:12" s="10" customFormat="1" ht="20.100000000000001" customHeight="1">
      <c r="A526" s="7"/>
      <c r="B526" s="8"/>
      <c r="C526" s="9"/>
      <c r="D526" s="7"/>
      <c r="F526" s="19"/>
      <c r="H526" s="19"/>
      <c r="J526" s="19"/>
      <c r="L526" s="19"/>
    </row>
    <row r="527" spans="1:12" s="10" customFormat="1" ht="20.100000000000001" customHeight="1">
      <c r="A527" s="7"/>
      <c r="B527" s="8"/>
      <c r="C527" s="9"/>
      <c r="D527" s="7"/>
      <c r="F527" s="19"/>
      <c r="H527" s="19"/>
      <c r="J527" s="19"/>
      <c r="L527" s="19"/>
    </row>
    <row r="528" spans="1:12" s="10" customFormat="1" ht="20.100000000000001" customHeight="1">
      <c r="A528" s="7"/>
      <c r="B528" s="8"/>
      <c r="C528" s="9"/>
      <c r="D528" s="7"/>
      <c r="F528" s="19"/>
      <c r="H528" s="19"/>
      <c r="J528" s="19"/>
      <c r="L528" s="19"/>
    </row>
    <row r="529" spans="1:12" s="10" customFormat="1" ht="20.100000000000001" customHeight="1">
      <c r="A529" s="7"/>
      <c r="B529" s="8"/>
      <c r="C529" s="9"/>
      <c r="D529" s="7"/>
      <c r="F529" s="19"/>
      <c r="H529" s="19"/>
      <c r="J529" s="19"/>
      <c r="L529" s="19"/>
    </row>
    <row r="530" spans="1:12" s="10" customFormat="1" ht="20.100000000000001" customHeight="1">
      <c r="A530" s="7"/>
      <c r="B530" s="8"/>
      <c r="C530" s="9"/>
      <c r="D530" s="7"/>
      <c r="F530" s="19"/>
      <c r="H530" s="19"/>
      <c r="J530" s="19"/>
      <c r="L530" s="19"/>
    </row>
    <row r="531" spans="1:12" s="10" customFormat="1" ht="20.100000000000001" customHeight="1">
      <c r="A531" s="7"/>
      <c r="B531" s="8"/>
      <c r="C531" s="9"/>
      <c r="D531" s="7"/>
      <c r="F531" s="19"/>
      <c r="H531" s="19"/>
      <c r="J531" s="19"/>
      <c r="L531" s="19"/>
    </row>
    <row r="532" spans="1:12" s="10" customFormat="1" ht="20.100000000000001" customHeight="1">
      <c r="A532" s="7"/>
      <c r="B532" s="8"/>
      <c r="C532" s="9"/>
      <c r="D532" s="7"/>
      <c r="F532" s="19"/>
      <c r="H532" s="19"/>
      <c r="J532" s="19"/>
      <c r="L532" s="19"/>
    </row>
    <row r="533" spans="1:12" s="10" customFormat="1" ht="20.100000000000001" customHeight="1">
      <c r="A533" s="7"/>
      <c r="B533" s="8"/>
      <c r="C533" s="9"/>
      <c r="D533" s="7"/>
      <c r="F533" s="19"/>
      <c r="H533" s="19"/>
      <c r="J533" s="19"/>
      <c r="L533" s="19"/>
    </row>
    <row r="534" spans="1:12" s="10" customFormat="1" ht="20.100000000000001" customHeight="1">
      <c r="A534" s="7"/>
      <c r="B534" s="8"/>
      <c r="C534" s="9"/>
      <c r="D534" s="7"/>
      <c r="F534" s="19"/>
      <c r="H534" s="19"/>
      <c r="J534" s="19"/>
      <c r="L534" s="19"/>
    </row>
    <row r="535" spans="1:12" s="10" customFormat="1" ht="20.100000000000001" customHeight="1">
      <c r="A535" s="7"/>
      <c r="B535" s="8"/>
      <c r="C535" s="9"/>
      <c r="D535" s="7"/>
      <c r="F535" s="19"/>
      <c r="H535" s="19"/>
      <c r="J535" s="19"/>
      <c r="L535" s="19"/>
    </row>
    <row r="536" spans="1:12" s="10" customFormat="1" ht="20.100000000000001" customHeight="1">
      <c r="A536" s="7"/>
      <c r="B536" s="8"/>
      <c r="C536" s="9"/>
      <c r="D536" s="7"/>
      <c r="F536" s="19"/>
      <c r="H536" s="19"/>
      <c r="J536" s="19"/>
      <c r="L536" s="19"/>
    </row>
    <row r="537" spans="1:12" s="10" customFormat="1" ht="20.100000000000001" customHeight="1">
      <c r="A537" s="7"/>
      <c r="B537" s="8"/>
      <c r="C537" s="9"/>
      <c r="D537" s="7"/>
      <c r="F537" s="19"/>
      <c r="H537" s="19"/>
      <c r="J537" s="19"/>
      <c r="L537" s="19"/>
    </row>
    <row r="538" spans="1:12" s="10" customFormat="1" ht="20.100000000000001" customHeight="1">
      <c r="A538" s="7"/>
      <c r="B538" s="8"/>
      <c r="C538" s="9"/>
      <c r="D538" s="7"/>
      <c r="F538" s="19"/>
      <c r="H538" s="19"/>
      <c r="J538" s="19"/>
      <c r="L538" s="19"/>
    </row>
    <row r="539" spans="1:12" s="10" customFormat="1" ht="20.100000000000001" customHeight="1">
      <c r="A539" s="7"/>
      <c r="B539" s="8"/>
      <c r="C539" s="9"/>
      <c r="D539" s="7"/>
      <c r="F539" s="19"/>
      <c r="H539" s="19"/>
      <c r="J539" s="19"/>
      <c r="L539" s="19"/>
    </row>
    <row r="540" spans="1:12" s="10" customFormat="1" ht="20.100000000000001" customHeight="1">
      <c r="A540" s="7"/>
      <c r="B540" s="8"/>
      <c r="C540" s="9"/>
      <c r="D540" s="7"/>
      <c r="F540" s="19"/>
      <c r="H540" s="19"/>
      <c r="J540" s="19"/>
      <c r="L540" s="19"/>
    </row>
    <row r="541" spans="1:12" s="10" customFormat="1" ht="20.100000000000001" customHeight="1">
      <c r="A541" s="7"/>
      <c r="B541" s="8"/>
      <c r="C541" s="9"/>
      <c r="D541" s="7"/>
      <c r="F541" s="19"/>
      <c r="H541" s="19"/>
      <c r="J541" s="19"/>
      <c r="L541" s="19"/>
    </row>
    <row r="542" spans="1:12" s="10" customFormat="1" ht="20.100000000000001" customHeight="1">
      <c r="A542" s="7"/>
      <c r="B542" s="8"/>
      <c r="C542" s="9"/>
      <c r="D542" s="7"/>
      <c r="F542" s="19"/>
      <c r="H542" s="19"/>
      <c r="J542" s="19"/>
      <c r="L542" s="19"/>
    </row>
    <row r="543" spans="1:12" s="10" customFormat="1" ht="20.100000000000001" customHeight="1">
      <c r="A543" s="7"/>
      <c r="B543" s="8"/>
      <c r="C543" s="9"/>
      <c r="D543" s="7"/>
      <c r="F543" s="19"/>
      <c r="H543" s="19"/>
      <c r="J543" s="19"/>
      <c r="L543" s="19"/>
    </row>
    <row r="544" spans="1:12" s="10" customFormat="1" ht="20.100000000000001" customHeight="1">
      <c r="A544" s="7"/>
      <c r="B544" s="8"/>
      <c r="C544" s="9"/>
      <c r="D544" s="7"/>
      <c r="F544" s="19"/>
      <c r="H544" s="19"/>
      <c r="J544" s="19"/>
      <c r="L544" s="19"/>
    </row>
    <row r="545" spans="1:12" s="10" customFormat="1" ht="20.100000000000001" customHeight="1">
      <c r="A545" s="7"/>
      <c r="B545" s="8"/>
      <c r="C545" s="9"/>
      <c r="D545" s="7"/>
      <c r="F545" s="19"/>
      <c r="H545" s="19"/>
      <c r="J545" s="19"/>
      <c r="L545" s="19"/>
    </row>
    <row r="546" spans="1:12" s="10" customFormat="1" ht="20.100000000000001" customHeight="1">
      <c r="A546" s="7"/>
      <c r="B546" s="8"/>
      <c r="C546" s="9"/>
      <c r="D546" s="7"/>
      <c r="F546" s="19"/>
      <c r="H546" s="19"/>
      <c r="J546" s="19"/>
      <c r="L546" s="19"/>
    </row>
    <row r="547" spans="1:12" s="10" customFormat="1" ht="20.100000000000001" customHeight="1">
      <c r="A547" s="7"/>
      <c r="B547" s="8"/>
      <c r="C547" s="9"/>
      <c r="D547" s="7"/>
      <c r="F547" s="19"/>
      <c r="H547" s="19"/>
      <c r="J547" s="19"/>
      <c r="L547" s="19"/>
    </row>
    <row r="548" spans="1:12" s="10" customFormat="1" ht="20.100000000000001" customHeight="1">
      <c r="A548" s="7"/>
      <c r="B548" s="8"/>
      <c r="C548" s="9"/>
      <c r="D548" s="7"/>
      <c r="F548" s="19"/>
      <c r="H548" s="19"/>
      <c r="J548" s="19"/>
      <c r="L548" s="19"/>
    </row>
    <row r="549" spans="1:12" s="10" customFormat="1" ht="20.100000000000001" customHeight="1">
      <c r="A549" s="7"/>
      <c r="B549" s="8"/>
      <c r="C549" s="9"/>
      <c r="D549" s="7"/>
      <c r="F549" s="19"/>
      <c r="H549" s="19"/>
      <c r="J549" s="19"/>
      <c r="L549" s="19"/>
    </row>
    <row r="550" spans="1:12" s="10" customFormat="1" ht="20.100000000000001" customHeight="1">
      <c r="A550" s="7"/>
      <c r="B550" s="8"/>
      <c r="C550" s="9"/>
      <c r="D550" s="7"/>
      <c r="F550" s="19"/>
      <c r="H550" s="19"/>
      <c r="J550" s="19"/>
      <c r="L550" s="19"/>
    </row>
    <row r="551" spans="1:12" s="10" customFormat="1" ht="20.100000000000001" customHeight="1">
      <c r="A551" s="7"/>
      <c r="B551" s="8"/>
      <c r="C551" s="9"/>
      <c r="D551" s="7"/>
      <c r="F551" s="19"/>
      <c r="H551" s="19"/>
      <c r="J551" s="19"/>
      <c r="L551" s="19"/>
    </row>
    <row r="552" spans="1:12" s="10" customFormat="1" ht="20.100000000000001" customHeight="1">
      <c r="A552" s="7"/>
      <c r="B552" s="8"/>
      <c r="C552" s="9"/>
      <c r="D552" s="7"/>
      <c r="F552" s="19"/>
      <c r="H552" s="19"/>
      <c r="J552" s="19"/>
      <c r="L552" s="19"/>
    </row>
    <row r="553" spans="1:12" s="10" customFormat="1" ht="19.5">
      <c r="A553" s="7"/>
      <c r="B553" s="8"/>
      <c r="C553" s="9"/>
      <c r="D553" s="7"/>
      <c r="F553" s="19"/>
      <c r="H553" s="19"/>
      <c r="J553" s="19"/>
      <c r="L553" s="19"/>
    </row>
    <row r="554" spans="1:12" s="10" customFormat="1" ht="19.5">
      <c r="A554" s="7"/>
      <c r="B554" s="8"/>
      <c r="C554" s="9"/>
      <c r="D554" s="7"/>
      <c r="F554" s="19"/>
      <c r="H554" s="19"/>
      <c r="J554" s="19"/>
      <c r="L554" s="19"/>
    </row>
    <row r="555" spans="1:12" s="10" customFormat="1" ht="19.5">
      <c r="A555" s="7"/>
      <c r="B555" s="8"/>
      <c r="C555" s="9"/>
      <c r="D555" s="7"/>
      <c r="F555" s="19"/>
      <c r="H555" s="19"/>
      <c r="J555" s="19"/>
      <c r="L555" s="19"/>
    </row>
    <row r="556" spans="1:12" s="10" customFormat="1" ht="19.5">
      <c r="A556" s="7"/>
      <c r="B556" s="8"/>
      <c r="C556" s="9"/>
      <c r="D556" s="7"/>
      <c r="F556" s="19"/>
      <c r="H556" s="19"/>
      <c r="J556" s="19"/>
      <c r="L556" s="19"/>
    </row>
    <row r="557" spans="1:12" s="10" customFormat="1" ht="19.5">
      <c r="A557" s="7"/>
      <c r="B557" s="8"/>
      <c r="C557" s="9"/>
      <c r="D557" s="7"/>
      <c r="F557" s="19"/>
      <c r="H557" s="19"/>
      <c r="J557" s="19"/>
      <c r="L557" s="19"/>
    </row>
    <row r="558" spans="1:12" s="10" customFormat="1" ht="19.5">
      <c r="A558" s="7"/>
      <c r="B558" s="8"/>
      <c r="C558" s="9"/>
      <c r="D558" s="7"/>
      <c r="F558" s="19"/>
      <c r="H558" s="19"/>
      <c r="J558" s="19"/>
      <c r="L558" s="19"/>
    </row>
    <row r="559" spans="1:12" s="10" customFormat="1" ht="19.5">
      <c r="A559" s="7"/>
      <c r="B559" s="8"/>
      <c r="C559" s="9"/>
      <c r="D559" s="7"/>
      <c r="F559" s="19"/>
      <c r="H559" s="19"/>
      <c r="J559" s="19"/>
      <c r="L559" s="19"/>
    </row>
    <row r="560" spans="1:12" s="10" customFormat="1" ht="19.5">
      <c r="A560" s="7"/>
      <c r="B560" s="8"/>
      <c r="C560" s="9"/>
      <c r="D560" s="7"/>
      <c r="F560" s="19"/>
      <c r="H560" s="19"/>
      <c r="J560" s="19"/>
      <c r="L560" s="19"/>
    </row>
    <row r="561" spans="1:12" s="10" customFormat="1" ht="19.5">
      <c r="A561" s="7"/>
      <c r="B561" s="8"/>
      <c r="C561" s="9"/>
      <c r="D561" s="7"/>
      <c r="F561" s="19"/>
      <c r="H561" s="19"/>
      <c r="J561" s="19"/>
      <c r="L561" s="19"/>
    </row>
    <row r="562" spans="1:12" s="10" customFormat="1" ht="19.5">
      <c r="A562" s="7"/>
      <c r="B562" s="8"/>
      <c r="C562" s="9"/>
      <c r="D562" s="7"/>
      <c r="F562" s="19"/>
      <c r="H562" s="19"/>
      <c r="J562" s="19"/>
      <c r="L562" s="19"/>
    </row>
    <row r="563" spans="1:12" s="10" customFormat="1" ht="19.5">
      <c r="A563" s="7"/>
      <c r="B563" s="8"/>
      <c r="C563" s="9"/>
      <c r="D563" s="7"/>
      <c r="F563" s="19"/>
      <c r="H563" s="19"/>
      <c r="J563" s="19"/>
      <c r="L563" s="19"/>
    </row>
    <row r="564" spans="1:12" s="10" customFormat="1" ht="19.5">
      <c r="A564" s="7"/>
      <c r="B564" s="8"/>
      <c r="C564" s="9"/>
      <c r="D564" s="7"/>
      <c r="F564" s="19"/>
      <c r="H564" s="19"/>
      <c r="J564" s="19"/>
      <c r="L564" s="19"/>
    </row>
    <row r="565" spans="1:12" s="10" customFormat="1" ht="19.5">
      <c r="A565" s="7"/>
      <c r="B565" s="8"/>
      <c r="C565" s="9"/>
      <c r="D565" s="7"/>
      <c r="F565" s="19"/>
      <c r="H565" s="19"/>
      <c r="J565" s="19"/>
      <c r="L565" s="19"/>
    </row>
    <row r="566" spans="1:12" s="10" customFormat="1" ht="19.5">
      <c r="A566" s="7"/>
      <c r="B566" s="8"/>
      <c r="C566" s="9"/>
      <c r="D566" s="7"/>
      <c r="F566" s="19"/>
      <c r="H566" s="19"/>
      <c r="J566" s="19"/>
      <c r="L566" s="19"/>
    </row>
    <row r="567" spans="1:12" s="10" customFormat="1" ht="19.5">
      <c r="A567" s="7"/>
      <c r="B567" s="8"/>
      <c r="C567" s="9"/>
      <c r="D567" s="7"/>
      <c r="F567" s="19"/>
      <c r="H567" s="19"/>
      <c r="J567" s="19"/>
      <c r="L567" s="19"/>
    </row>
    <row r="568" spans="1:12" s="10" customFormat="1" ht="19.5">
      <c r="A568" s="7"/>
      <c r="B568" s="8"/>
      <c r="C568" s="9"/>
      <c r="D568" s="7"/>
      <c r="F568" s="19"/>
      <c r="H568" s="19"/>
      <c r="J568" s="19"/>
      <c r="L568" s="19"/>
    </row>
    <row r="569" spans="1:12" s="10" customFormat="1" ht="19.5">
      <c r="A569" s="7"/>
      <c r="B569" s="8"/>
      <c r="C569" s="9"/>
      <c r="D569" s="7"/>
      <c r="F569" s="19"/>
      <c r="H569" s="19"/>
      <c r="J569" s="19"/>
      <c r="L569" s="19"/>
    </row>
    <row r="570" spans="1:12" s="10" customFormat="1" ht="19.5">
      <c r="A570" s="7"/>
      <c r="B570" s="8"/>
      <c r="C570" s="9"/>
      <c r="D570" s="7"/>
      <c r="F570" s="19"/>
      <c r="H570" s="19"/>
      <c r="J570" s="19"/>
      <c r="L570" s="19"/>
    </row>
    <row r="571" spans="1:12" s="10" customFormat="1" ht="19.5">
      <c r="A571" s="7"/>
      <c r="B571" s="8"/>
      <c r="C571" s="9"/>
      <c r="D571" s="7"/>
      <c r="F571" s="19"/>
      <c r="H571" s="19"/>
      <c r="J571" s="19"/>
      <c r="L571" s="19"/>
    </row>
    <row r="572" spans="1:12" s="10" customFormat="1" ht="19.5">
      <c r="A572" s="7"/>
      <c r="B572" s="8"/>
      <c r="C572" s="9"/>
      <c r="D572" s="7"/>
      <c r="F572" s="19"/>
      <c r="H572" s="19"/>
      <c r="J572" s="19"/>
      <c r="L572" s="19"/>
    </row>
    <row r="573" spans="1:12" s="10" customFormat="1" ht="19.5">
      <c r="A573" s="7"/>
      <c r="B573" s="8"/>
      <c r="C573" s="9"/>
      <c r="D573" s="7"/>
      <c r="F573" s="19"/>
      <c r="H573" s="19"/>
      <c r="J573" s="19"/>
      <c r="L573" s="19"/>
    </row>
    <row r="574" spans="1:12" s="10" customFormat="1" ht="19.5">
      <c r="A574" s="7"/>
      <c r="B574" s="8"/>
      <c r="C574" s="9"/>
      <c r="D574" s="7"/>
      <c r="F574" s="19"/>
      <c r="H574" s="19"/>
      <c r="J574" s="19"/>
      <c r="L574" s="19"/>
    </row>
    <row r="575" spans="1:12" s="10" customFormat="1" ht="19.5">
      <c r="A575" s="7"/>
      <c r="B575" s="8"/>
      <c r="C575" s="9"/>
      <c r="D575" s="7"/>
      <c r="F575" s="19"/>
      <c r="H575" s="19"/>
      <c r="J575" s="19"/>
      <c r="L575" s="19"/>
    </row>
    <row r="576" spans="1:12" s="10" customFormat="1" ht="19.5">
      <c r="A576" s="7"/>
      <c r="B576" s="8"/>
      <c r="C576" s="9"/>
      <c r="D576" s="7"/>
      <c r="F576" s="19"/>
      <c r="H576" s="19"/>
      <c r="J576" s="19"/>
      <c r="L576" s="19"/>
    </row>
    <row r="577" spans="1:12" s="10" customFormat="1" ht="19.5">
      <c r="A577" s="7"/>
      <c r="B577" s="8"/>
      <c r="C577" s="9"/>
      <c r="D577" s="7"/>
      <c r="F577" s="19"/>
      <c r="H577" s="19"/>
      <c r="J577" s="19"/>
      <c r="L577" s="19"/>
    </row>
    <row r="578" spans="1:12" s="10" customFormat="1" ht="19.5">
      <c r="A578" s="7"/>
      <c r="B578" s="8"/>
      <c r="C578" s="9"/>
      <c r="D578" s="7"/>
      <c r="F578" s="19"/>
      <c r="H578" s="19"/>
      <c r="J578" s="19"/>
      <c r="L578" s="19"/>
    </row>
    <row r="579" spans="1:12" s="10" customFormat="1" ht="19.5">
      <c r="A579" s="7"/>
      <c r="B579" s="8"/>
      <c r="C579" s="9"/>
      <c r="D579" s="7"/>
      <c r="F579" s="19"/>
      <c r="H579" s="19"/>
      <c r="J579" s="19"/>
      <c r="L579" s="19"/>
    </row>
    <row r="580" spans="1:12" s="10" customFormat="1" ht="19.5">
      <c r="A580" s="7"/>
      <c r="B580" s="8"/>
      <c r="C580" s="9"/>
      <c r="D580" s="7"/>
      <c r="F580" s="19"/>
      <c r="H580" s="19"/>
      <c r="J580" s="19"/>
      <c r="L580" s="19"/>
    </row>
    <row r="581" spans="1:12" s="10" customFormat="1" ht="19.5">
      <c r="A581" s="7"/>
      <c r="B581" s="8"/>
      <c r="C581" s="9"/>
      <c r="D581" s="7"/>
      <c r="F581" s="19"/>
      <c r="H581" s="19"/>
      <c r="J581" s="19"/>
      <c r="L581" s="19"/>
    </row>
    <row r="582" spans="1:12" s="10" customFormat="1" ht="19.5">
      <c r="A582" s="7"/>
      <c r="B582" s="8"/>
      <c r="C582" s="9"/>
      <c r="D582" s="7"/>
      <c r="F582" s="19"/>
      <c r="H582" s="19"/>
      <c r="J582" s="19"/>
      <c r="L582" s="19"/>
    </row>
    <row r="583" spans="1:12" s="10" customFormat="1" ht="19.5">
      <c r="A583" s="7"/>
      <c r="B583" s="8"/>
      <c r="C583" s="9"/>
      <c r="D583" s="7"/>
      <c r="F583" s="19"/>
      <c r="H583" s="19"/>
      <c r="J583" s="19"/>
      <c r="L583" s="19"/>
    </row>
    <row r="584" spans="1:12" s="10" customFormat="1" ht="19.5">
      <c r="A584" s="7"/>
      <c r="B584" s="8"/>
      <c r="C584" s="9"/>
      <c r="D584" s="7"/>
      <c r="F584" s="19"/>
      <c r="H584" s="19"/>
      <c r="J584" s="19"/>
      <c r="L584" s="19"/>
    </row>
    <row r="585" spans="1:12" s="10" customFormat="1" ht="19.5">
      <c r="A585" s="7"/>
      <c r="B585" s="8"/>
      <c r="C585" s="9"/>
      <c r="D585" s="7"/>
      <c r="F585" s="19"/>
      <c r="H585" s="19"/>
      <c r="J585" s="19"/>
      <c r="L585" s="19"/>
    </row>
    <row r="586" spans="1:12" s="10" customFormat="1" ht="19.5">
      <c r="A586" s="7"/>
      <c r="B586" s="8"/>
      <c r="C586" s="9"/>
      <c r="D586" s="7"/>
      <c r="F586" s="19"/>
      <c r="H586" s="19"/>
      <c r="J586" s="19"/>
      <c r="L586" s="19"/>
    </row>
    <row r="587" spans="1:12" s="10" customFormat="1" ht="19.5">
      <c r="A587" s="7"/>
      <c r="B587" s="8"/>
      <c r="C587" s="9"/>
      <c r="D587" s="7"/>
      <c r="F587" s="19"/>
      <c r="H587" s="19"/>
      <c r="J587" s="19"/>
      <c r="L587" s="19"/>
    </row>
    <row r="588" spans="1:12" s="10" customFormat="1" ht="19.5">
      <c r="A588" s="7"/>
      <c r="B588" s="8"/>
      <c r="C588" s="9"/>
      <c r="D588" s="7"/>
      <c r="F588" s="19"/>
      <c r="H588" s="19"/>
      <c r="J588" s="19"/>
      <c r="L588" s="19"/>
    </row>
    <row r="589" spans="1:12" s="10" customFormat="1" ht="19.5">
      <c r="A589" s="7"/>
      <c r="B589" s="8"/>
      <c r="C589" s="9"/>
      <c r="D589" s="7"/>
      <c r="F589" s="19"/>
      <c r="H589" s="19"/>
      <c r="J589" s="19"/>
      <c r="L589" s="19"/>
    </row>
    <row r="590" spans="1:12" s="10" customFormat="1" ht="19.5">
      <c r="A590" s="7"/>
      <c r="B590" s="8"/>
      <c r="C590" s="9"/>
      <c r="D590" s="7"/>
      <c r="F590" s="19"/>
      <c r="H590" s="19"/>
      <c r="J590" s="19"/>
      <c r="L590" s="19"/>
    </row>
    <row r="591" spans="1:12" s="10" customFormat="1" ht="19.5">
      <c r="A591" s="7"/>
      <c r="B591" s="8"/>
      <c r="C591" s="9"/>
      <c r="D591" s="7"/>
      <c r="F591" s="19"/>
      <c r="H591" s="19"/>
      <c r="J591" s="19"/>
      <c r="L591" s="19"/>
    </row>
    <row r="592" spans="1:12" s="10" customFormat="1" ht="19.5">
      <c r="A592" s="7"/>
      <c r="B592" s="8"/>
      <c r="C592" s="9"/>
      <c r="D592" s="7"/>
      <c r="F592" s="19"/>
      <c r="H592" s="19"/>
      <c r="J592" s="19"/>
      <c r="L592" s="19"/>
    </row>
    <row r="593" spans="1:12" s="10" customFormat="1" ht="19.5">
      <c r="A593" s="7"/>
      <c r="B593" s="8"/>
      <c r="C593" s="9"/>
      <c r="D593" s="7"/>
      <c r="F593" s="19"/>
      <c r="H593" s="19"/>
      <c r="J593" s="19"/>
      <c r="L593" s="19"/>
    </row>
    <row r="594" spans="1:12" s="10" customFormat="1" ht="19.5">
      <c r="A594" s="7"/>
      <c r="B594" s="8"/>
      <c r="C594" s="9"/>
      <c r="D594" s="7"/>
      <c r="F594" s="19"/>
      <c r="H594" s="19"/>
      <c r="J594" s="19"/>
      <c r="L594" s="19"/>
    </row>
    <row r="595" spans="1:12" s="10" customFormat="1" ht="19.5">
      <c r="A595" s="7"/>
      <c r="B595" s="8"/>
      <c r="C595" s="9"/>
      <c r="D595" s="7"/>
      <c r="F595" s="19"/>
      <c r="H595" s="19"/>
      <c r="J595" s="19"/>
      <c r="L595" s="19"/>
    </row>
    <row r="596" spans="1:12" s="10" customFormat="1" ht="19.5">
      <c r="A596" s="7"/>
      <c r="B596" s="8"/>
      <c r="C596" s="9"/>
      <c r="D596" s="7"/>
      <c r="F596" s="19"/>
      <c r="H596" s="19"/>
      <c r="J596" s="19"/>
      <c r="L596" s="19"/>
    </row>
    <row r="597" spans="1:12" s="10" customFormat="1" ht="19.5">
      <c r="A597" s="7"/>
      <c r="B597" s="8"/>
      <c r="C597" s="9"/>
      <c r="D597" s="7"/>
      <c r="F597" s="19"/>
      <c r="H597" s="19"/>
      <c r="J597" s="19"/>
      <c r="L597" s="19"/>
    </row>
    <row r="598" spans="1:12" s="10" customFormat="1" ht="19.5">
      <c r="A598" s="7"/>
      <c r="B598" s="8"/>
      <c r="C598" s="9"/>
      <c r="D598" s="7"/>
      <c r="F598" s="19"/>
      <c r="H598" s="19"/>
      <c r="J598" s="19"/>
      <c r="L598" s="19"/>
    </row>
    <row r="599" spans="1:12" s="10" customFormat="1" ht="19.5">
      <c r="A599" s="7"/>
      <c r="B599" s="8"/>
      <c r="C599" s="9"/>
      <c r="D599" s="7"/>
      <c r="F599" s="19"/>
      <c r="H599" s="19"/>
      <c r="J599" s="19"/>
      <c r="L599" s="19"/>
    </row>
    <row r="600" spans="1:12" s="10" customFormat="1" ht="19.5">
      <c r="A600" s="7"/>
      <c r="B600" s="8"/>
      <c r="C600" s="9"/>
      <c r="D600" s="7"/>
      <c r="F600" s="19"/>
      <c r="H600" s="19"/>
      <c r="J600" s="19"/>
      <c r="L600" s="19"/>
    </row>
    <row r="601" spans="1:12" s="10" customFormat="1" ht="19.5">
      <c r="A601" s="7"/>
      <c r="B601" s="8"/>
      <c r="C601" s="9"/>
      <c r="D601" s="7"/>
      <c r="F601" s="19"/>
      <c r="H601" s="19"/>
      <c r="J601" s="19"/>
      <c r="L601" s="19"/>
    </row>
    <row r="602" spans="1:12" s="10" customFormat="1" ht="19.5">
      <c r="A602" s="7"/>
      <c r="B602" s="8"/>
      <c r="C602" s="9"/>
      <c r="D602" s="7"/>
      <c r="F602" s="19"/>
      <c r="H602" s="19"/>
      <c r="J602" s="19"/>
      <c r="L602" s="19"/>
    </row>
    <row r="603" spans="1:12" s="10" customFormat="1" ht="19.5">
      <c r="A603" s="7"/>
      <c r="B603" s="8"/>
      <c r="C603" s="9"/>
      <c r="D603" s="7"/>
      <c r="F603" s="19"/>
      <c r="H603" s="19"/>
      <c r="J603" s="19"/>
      <c r="L603" s="19"/>
    </row>
    <row r="604" spans="1:12" s="10" customFormat="1" ht="19.5">
      <c r="A604" s="7"/>
      <c r="B604" s="8"/>
      <c r="C604" s="9"/>
      <c r="D604" s="7"/>
      <c r="F604" s="19"/>
      <c r="H604" s="19"/>
      <c r="J604" s="19"/>
      <c r="L604" s="19"/>
    </row>
    <row r="605" spans="1:12" s="10" customFormat="1" ht="19.5">
      <c r="A605" s="7"/>
      <c r="B605" s="8"/>
      <c r="C605" s="9"/>
      <c r="D605" s="7"/>
      <c r="F605" s="19"/>
      <c r="H605" s="19"/>
      <c r="J605" s="19"/>
      <c r="L605" s="19"/>
    </row>
    <row r="606" spans="1:12" s="10" customFormat="1" ht="19.5">
      <c r="A606" s="7"/>
      <c r="B606" s="8"/>
      <c r="C606" s="9"/>
      <c r="D606" s="7"/>
      <c r="F606" s="19"/>
      <c r="H606" s="19"/>
      <c r="J606" s="19"/>
      <c r="L606" s="19"/>
    </row>
    <row r="607" spans="1:12" s="10" customFormat="1" ht="19.5">
      <c r="A607" s="7"/>
      <c r="B607" s="8"/>
      <c r="C607" s="9"/>
      <c r="D607" s="7"/>
      <c r="F607" s="19"/>
      <c r="H607" s="19"/>
      <c r="J607" s="19"/>
      <c r="L607" s="19"/>
    </row>
    <row r="608" spans="1:12" s="10" customFormat="1" ht="19.5">
      <c r="A608" s="7"/>
      <c r="B608" s="8"/>
      <c r="C608" s="9"/>
      <c r="D608" s="7"/>
      <c r="F608" s="19"/>
      <c r="H608" s="19"/>
      <c r="J608" s="19"/>
      <c r="L608" s="19"/>
    </row>
    <row r="609" spans="1:12" s="10" customFormat="1" ht="19.5">
      <c r="A609" s="7"/>
      <c r="B609" s="8"/>
      <c r="C609" s="9"/>
      <c r="D609" s="7"/>
      <c r="F609" s="19"/>
      <c r="H609" s="19"/>
      <c r="J609" s="19"/>
      <c r="L609" s="19"/>
    </row>
    <row r="610" spans="1:12" s="10" customFormat="1" ht="19.5">
      <c r="A610" s="7"/>
      <c r="B610" s="8"/>
      <c r="C610" s="9"/>
      <c r="D610" s="7"/>
      <c r="F610" s="19"/>
      <c r="H610" s="19"/>
      <c r="J610" s="19"/>
      <c r="L610" s="19"/>
    </row>
    <row r="611" spans="1:12" s="10" customFormat="1" ht="19.5">
      <c r="A611" s="7"/>
      <c r="B611" s="8"/>
      <c r="C611" s="9"/>
      <c r="D611" s="7"/>
      <c r="F611" s="19"/>
      <c r="H611" s="19"/>
      <c r="J611" s="19"/>
      <c r="L611" s="19"/>
    </row>
    <row r="612" spans="1:12" s="10" customFormat="1" ht="19.5">
      <c r="A612" s="7"/>
      <c r="B612" s="8"/>
      <c r="C612" s="9"/>
      <c r="D612" s="7"/>
      <c r="F612" s="19"/>
      <c r="H612" s="19"/>
      <c r="J612" s="19"/>
      <c r="L612" s="19"/>
    </row>
    <row r="613" spans="1:12" s="10" customFormat="1" ht="19.5">
      <c r="A613" s="7"/>
      <c r="B613" s="8"/>
      <c r="C613" s="9"/>
      <c r="D613" s="7"/>
      <c r="F613" s="19"/>
      <c r="H613" s="19"/>
      <c r="J613" s="19"/>
      <c r="L613" s="19"/>
    </row>
    <row r="614" spans="1:12" s="10" customFormat="1" ht="19.5">
      <c r="A614" s="7"/>
      <c r="B614" s="8"/>
      <c r="C614" s="9"/>
      <c r="D614" s="7"/>
      <c r="F614" s="19"/>
      <c r="H614" s="19"/>
      <c r="J614" s="19"/>
      <c r="L614" s="19"/>
    </row>
    <row r="615" spans="1:12" s="10" customFormat="1" ht="19.5">
      <c r="A615" s="7"/>
      <c r="B615" s="8"/>
      <c r="C615" s="9"/>
      <c r="D615" s="7"/>
      <c r="F615" s="19"/>
      <c r="H615" s="19"/>
      <c r="J615" s="19"/>
      <c r="L615" s="19"/>
    </row>
    <row r="616" spans="1:12" s="10" customFormat="1" ht="19.5">
      <c r="A616" s="7"/>
      <c r="B616" s="8"/>
      <c r="C616" s="9"/>
      <c r="D616" s="7"/>
      <c r="F616" s="19"/>
      <c r="H616" s="19"/>
      <c r="J616" s="19"/>
      <c r="L616" s="19"/>
    </row>
    <row r="617" spans="1:12" s="10" customFormat="1" ht="19.5">
      <c r="A617" s="7"/>
      <c r="B617" s="8"/>
      <c r="C617" s="9"/>
      <c r="D617" s="7"/>
      <c r="F617" s="19"/>
      <c r="H617" s="19"/>
      <c r="J617" s="19"/>
      <c r="L617" s="19"/>
    </row>
    <row r="618" spans="1:12" s="10" customFormat="1" ht="19.5">
      <c r="A618" s="7"/>
      <c r="B618" s="8"/>
      <c r="C618" s="9"/>
      <c r="D618" s="7"/>
      <c r="F618" s="19"/>
      <c r="H618" s="19"/>
      <c r="J618" s="19"/>
      <c r="L618" s="19"/>
    </row>
    <row r="619" spans="1:12" s="10" customFormat="1" ht="19.5">
      <c r="A619" s="7"/>
      <c r="B619" s="8"/>
      <c r="C619" s="9"/>
      <c r="D619" s="7"/>
      <c r="F619" s="19"/>
      <c r="H619" s="19"/>
      <c r="J619" s="19"/>
      <c r="L619" s="19"/>
    </row>
    <row r="620" spans="1:12" s="10" customFormat="1" ht="19.5">
      <c r="A620" s="7"/>
      <c r="B620" s="8"/>
      <c r="C620" s="9"/>
      <c r="D620" s="7"/>
      <c r="F620" s="19"/>
      <c r="H620" s="19"/>
      <c r="J620" s="19"/>
      <c r="L620" s="19"/>
    </row>
    <row r="621" spans="1:12" s="10" customFormat="1" ht="19.5">
      <c r="A621" s="7"/>
      <c r="B621" s="8"/>
      <c r="C621" s="9"/>
      <c r="D621" s="7"/>
      <c r="F621" s="19"/>
      <c r="H621" s="19"/>
      <c r="J621" s="19"/>
      <c r="L621" s="19"/>
    </row>
    <row r="622" spans="1:12" s="10" customFormat="1" ht="19.5">
      <c r="A622" s="7"/>
      <c r="B622" s="8"/>
      <c r="C622" s="9"/>
      <c r="D622" s="7"/>
      <c r="F622" s="19"/>
      <c r="H622" s="19"/>
      <c r="J622" s="19"/>
      <c r="L622" s="19"/>
    </row>
    <row r="623" spans="1:12" s="10" customFormat="1" ht="19.5">
      <c r="A623" s="7"/>
      <c r="B623" s="8"/>
      <c r="C623" s="9"/>
      <c r="D623" s="7"/>
      <c r="F623" s="19"/>
      <c r="H623" s="19"/>
      <c r="J623" s="19"/>
      <c r="L623" s="19"/>
    </row>
    <row r="624" spans="1:12" s="10" customFormat="1" ht="19.5">
      <c r="A624" s="7"/>
      <c r="B624" s="8"/>
      <c r="C624" s="9"/>
      <c r="D624" s="7"/>
      <c r="F624" s="19"/>
      <c r="H624" s="19"/>
      <c r="J624" s="19"/>
      <c r="L624" s="19"/>
    </row>
    <row r="625" spans="1:12" s="10" customFormat="1" ht="19.5">
      <c r="A625" s="7"/>
      <c r="B625" s="8"/>
      <c r="C625" s="9"/>
      <c r="D625" s="7"/>
      <c r="F625" s="19"/>
      <c r="H625" s="19"/>
      <c r="J625" s="19"/>
      <c r="L625" s="19"/>
    </row>
    <row r="626" spans="1:12" s="10" customFormat="1" ht="19.5">
      <c r="A626" s="7"/>
      <c r="B626" s="8"/>
      <c r="C626" s="9"/>
      <c r="D626" s="7"/>
      <c r="F626" s="19"/>
      <c r="H626" s="19"/>
      <c r="J626" s="19"/>
      <c r="L626" s="19"/>
    </row>
    <row r="627" spans="1:12" s="10" customFormat="1" ht="19.5">
      <c r="A627" s="7"/>
      <c r="B627" s="8"/>
      <c r="C627" s="9"/>
      <c r="D627" s="7"/>
      <c r="F627" s="19"/>
      <c r="H627" s="19"/>
      <c r="J627" s="19"/>
      <c r="L627" s="19"/>
    </row>
    <row r="628" spans="1:12" s="10" customFormat="1" ht="19.5">
      <c r="A628" s="7"/>
      <c r="B628" s="8"/>
      <c r="C628" s="9"/>
      <c r="D628" s="7"/>
      <c r="F628" s="19"/>
      <c r="H628" s="19"/>
      <c r="J628" s="19"/>
      <c r="L628" s="19"/>
    </row>
    <row r="629" spans="1:12" s="10" customFormat="1" ht="19.5">
      <c r="A629" s="7"/>
      <c r="B629" s="8"/>
      <c r="C629" s="9"/>
      <c r="D629" s="7"/>
      <c r="F629" s="19"/>
      <c r="H629" s="19"/>
      <c r="J629" s="19"/>
      <c r="L629" s="19"/>
    </row>
    <row r="630" spans="1:12" s="10" customFormat="1" ht="19.5">
      <c r="A630" s="7"/>
      <c r="B630" s="8"/>
      <c r="C630" s="9"/>
      <c r="D630" s="7"/>
      <c r="F630" s="19"/>
      <c r="H630" s="19"/>
      <c r="J630" s="19"/>
      <c r="L630" s="19"/>
    </row>
    <row r="631" spans="1:12" s="10" customFormat="1" ht="19.5">
      <c r="A631" s="7"/>
      <c r="B631" s="8"/>
      <c r="C631" s="9"/>
      <c r="D631" s="7"/>
      <c r="F631" s="19"/>
      <c r="H631" s="19"/>
      <c r="J631" s="19"/>
      <c r="L631" s="19"/>
    </row>
    <row r="632" spans="1:12" s="10" customFormat="1" ht="19.5">
      <c r="A632" s="7"/>
      <c r="B632" s="8"/>
      <c r="C632" s="9"/>
      <c r="D632" s="7"/>
      <c r="F632" s="19"/>
      <c r="H632" s="19"/>
      <c r="J632" s="19"/>
      <c r="L632" s="19"/>
    </row>
    <row r="633" spans="1:12" s="10" customFormat="1" ht="19.5">
      <c r="A633" s="7"/>
      <c r="B633" s="8"/>
      <c r="C633" s="9"/>
      <c r="D633" s="7"/>
      <c r="F633" s="19"/>
      <c r="H633" s="19"/>
      <c r="J633" s="19"/>
      <c r="L633" s="19"/>
    </row>
    <row r="634" spans="1:12" s="10" customFormat="1" ht="19.5">
      <c r="A634" s="7"/>
      <c r="B634" s="8"/>
      <c r="C634" s="9"/>
      <c r="D634" s="7"/>
      <c r="F634" s="19"/>
      <c r="H634" s="19"/>
      <c r="J634" s="19"/>
      <c r="L634" s="19"/>
    </row>
    <row r="635" spans="1:12" s="10" customFormat="1" ht="19.5">
      <c r="A635" s="7"/>
      <c r="B635" s="8"/>
      <c r="C635" s="9"/>
      <c r="D635" s="7"/>
      <c r="F635" s="19"/>
      <c r="H635" s="19"/>
      <c r="J635" s="19"/>
      <c r="L635" s="19"/>
    </row>
    <row r="636" spans="1:12" s="10" customFormat="1" ht="19.5">
      <c r="A636" s="7"/>
      <c r="B636" s="8"/>
      <c r="C636" s="9"/>
      <c r="D636" s="7"/>
      <c r="F636" s="19"/>
      <c r="H636" s="19"/>
      <c r="J636" s="19"/>
      <c r="L636" s="19"/>
    </row>
    <row r="637" spans="1:12" s="10" customFormat="1" ht="19.5">
      <c r="A637" s="7"/>
      <c r="B637" s="8"/>
      <c r="C637" s="9"/>
      <c r="D637" s="7"/>
      <c r="F637" s="19"/>
      <c r="H637" s="19"/>
      <c r="J637" s="19"/>
      <c r="L637" s="19"/>
    </row>
    <row r="638" spans="1:12" s="10" customFormat="1" ht="19.5">
      <c r="A638" s="7"/>
      <c r="B638" s="8"/>
      <c r="C638" s="9"/>
      <c r="D638" s="7"/>
      <c r="F638" s="19"/>
      <c r="H638" s="19"/>
      <c r="J638" s="19"/>
      <c r="L638" s="19"/>
    </row>
    <row r="639" spans="1:12" s="10" customFormat="1" ht="19.5">
      <c r="A639" s="7"/>
      <c r="B639" s="8"/>
      <c r="C639" s="9"/>
      <c r="D639" s="7"/>
      <c r="F639" s="19"/>
      <c r="H639" s="19"/>
      <c r="J639" s="19"/>
      <c r="L639" s="19"/>
    </row>
    <row r="640" spans="1:12" s="10" customFormat="1" ht="19.5">
      <c r="A640" s="7"/>
      <c r="B640" s="8"/>
      <c r="C640" s="9"/>
      <c r="D640" s="7"/>
      <c r="F640" s="19"/>
      <c r="H640" s="19"/>
      <c r="J640" s="19"/>
      <c r="L640" s="19"/>
    </row>
    <row r="641" spans="1:12" s="10" customFormat="1" ht="19.5">
      <c r="A641" s="7"/>
      <c r="B641" s="8"/>
      <c r="C641" s="9"/>
      <c r="D641" s="7"/>
      <c r="F641" s="19"/>
      <c r="H641" s="19"/>
      <c r="J641" s="19"/>
      <c r="L641" s="19"/>
    </row>
    <row r="642" spans="1:12" s="10" customFormat="1" ht="19.5">
      <c r="A642" s="7"/>
      <c r="B642" s="8"/>
      <c r="C642" s="9"/>
      <c r="D642" s="7"/>
      <c r="F642" s="19"/>
      <c r="H642" s="19"/>
      <c r="J642" s="19"/>
      <c r="L642" s="19"/>
    </row>
    <row r="643" spans="1:12" s="10" customFormat="1" ht="19.5">
      <c r="A643" s="7"/>
      <c r="B643" s="8"/>
      <c r="C643" s="9"/>
      <c r="D643" s="7"/>
      <c r="F643" s="19"/>
      <c r="H643" s="19"/>
      <c r="J643" s="19"/>
      <c r="L643" s="19"/>
    </row>
    <row r="644" spans="1:12" s="10" customFormat="1" ht="19.5">
      <c r="A644" s="7"/>
      <c r="B644" s="8"/>
      <c r="C644" s="9"/>
      <c r="D644" s="7"/>
      <c r="F644" s="19"/>
      <c r="H644" s="19"/>
      <c r="J644" s="19"/>
      <c r="L644" s="19"/>
    </row>
    <row r="645" spans="1:12" s="10" customFormat="1" ht="19.5">
      <c r="A645" s="7"/>
      <c r="B645" s="8"/>
      <c r="C645" s="9"/>
      <c r="D645" s="7"/>
      <c r="F645" s="19"/>
      <c r="H645" s="19"/>
      <c r="J645" s="19"/>
      <c r="L645" s="19"/>
    </row>
    <row r="646" spans="1:12" s="10" customFormat="1" ht="19.5">
      <c r="A646" s="7"/>
      <c r="B646" s="8"/>
      <c r="C646" s="9"/>
      <c r="D646" s="7"/>
      <c r="F646" s="19"/>
      <c r="H646" s="19"/>
      <c r="J646" s="19"/>
      <c r="L646" s="19"/>
    </row>
    <row r="647" spans="1:12" s="10" customFormat="1" ht="19.5">
      <c r="A647" s="7"/>
      <c r="B647" s="8"/>
      <c r="C647" s="9"/>
      <c r="D647" s="7"/>
      <c r="F647" s="19"/>
      <c r="H647" s="19"/>
      <c r="J647" s="19"/>
      <c r="L647" s="19"/>
    </row>
    <row r="648" spans="1:12" s="10" customFormat="1" ht="19.5">
      <c r="A648" s="7"/>
      <c r="B648" s="8"/>
      <c r="C648" s="9"/>
      <c r="D648" s="7"/>
      <c r="F648" s="19"/>
      <c r="H648" s="19"/>
      <c r="J648" s="19"/>
      <c r="L648" s="19"/>
    </row>
    <row r="649" spans="1:12" s="10" customFormat="1" ht="19.5">
      <c r="A649" s="7"/>
      <c r="B649" s="8"/>
      <c r="C649" s="9"/>
      <c r="D649" s="7"/>
      <c r="F649" s="19"/>
      <c r="H649" s="19"/>
      <c r="J649" s="19"/>
      <c r="L649" s="19"/>
    </row>
    <row r="650" spans="1:12" s="10" customFormat="1" ht="19.5">
      <c r="A650" s="7"/>
      <c r="B650" s="8"/>
      <c r="C650" s="9"/>
      <c r="D650" s="7"/>
      <c r="F650" s="19"/>
      <c r="H650" s="19"/>
      <c r="J650" s="19"/>
      <c r="L650" s="19"/>
    </row>
    <row r="651" spans="1:12" s="10" customFormat="1" ht="19.5">
      <c r="A651" s="7"/>
      <c r="B651" s="8"/>
      <c r="C651" s="9"/>
      <c r="D651" s="7"/>
      <c r="F651" s="19"/>
      <c r="H651" s="19"/>
      <c r="J651" s="19"/>
      <c r="L651" s="19"/>
    </row>
    <row r="652" spans="1:12" s="10" customFormat="1" ht="19.5">
      <c r="A652" s="7"/>
      <c r="B652" s="8"/>
      <c r="C652" s="9"/>
      <c r="D652" s="7"/>
      <c r="F652" s="19"/>
      <c r="H652" s="19"/>
      <c r="J652" s="19"/>
      <c r="L652" s="19"/>
    </row>
    <row r="653" spans="1:12" s="10" customFormat="1" ht="19.5">
      <c r="A653" s="7"/>
      <c r="B653" s="8"/>
      <c r="C653" s="9"/>
      <c r="D653" s="7"/>
      <c r="F653" s="19"/>
      <c r="H653" s="19"/>
      <c r="J653" s="19"/>
      <c r="L653" s="19"/>
    </row>
    <row r="654" spans="1:12" s="10" customFormat="1" ht="19.5">
      <c r="A654" s="7"/>
      <c r="B654" s="8"/>
      <c r="C654" s="9"/>
      <c r="D654" s="7"/>
      <c r="F654" s="19"/>
      <c r="H654" s="19"/>
      <c r="J654" s="19"/>
      <c r="L654" s="19"/>
    </row>
    <row r="655" spans="1:12" s="10" customFormat="1" ht="19.5">
      <c r="A655" s="7"/>
      <c r="B655" s="8"/>
      <c r="C655" s="9"/>
      <c r="D655" s="7"/>
      <c r="F655" s="19"/>
      <c r="H655" s="19"/>
      <c r="J655" s="19"/>
      <c r="L655" s="19"/>
    </row>
    <row r="656" spans="1:12" s="10" customFormat="1" ht="19.5">
      <c r="A656" s="7"/>
      <c r="B656" s="8"/>
      <c r="C656" s="9"/>
      <c r="D656" s="7"/>
      <c r="F656" s="19"/>
      <c r="H656" s="19"/>
      <c r="J656" s="19"/>
      <c r="L656" s="19"/>
    </row>
    <row r="657" spans="1:12" s="10" customFormat="1" ht="19.5">
      <c r="A657" s="7"/>
      <c r="B657" s="8"/>
      <c r="C657" s="9"/>
      <c r="D657" s="7"/>
      <c r="F657" s="19"/>
      <c r="H657" s="19"/>
      <c r="J657" s="19"/>
      <c r="L657" s="19"/>
    </row>
    <row r="658" spans="1:12" s="10" customFormat="1" ht="19.5">
      <c r="A658" s="7"/>
      <c r="B658" s="8"/>
      <c r="C658" s="9"/>
      <c r="D658" s="7"/>
      <c r="F658" s="19"/>
      <c r="H658" s="19"/>
      <c r="J658" s="19"/>
      <c r="L658" s="19"/>
    </row>
    <row r="659" spans="1:12" s="10" customFormat="1" ht="19.5">
      <c r="A659" s="7"/>
      <c r="B659" s="8"/>
      <c r="C659" s="9"/>
      <c r="D659" s="7"/>
      <c r="F659" s="19"/>
      <c r="H659" s="19"/>
      <c r="J659" s="19"/>
      <c r="L659" s="19"/>
    </row>
    <row r="660" spans="1:12" s="10" customFormat="1" ht="19.5">
      <c r="A660" s="7"/>
      <c r="B660" s="8"/>
      <c r="C660" s="9"/>
      <c r="D660" s="7"/>
      <c r="F660" s="19"/>
      <c r="H660" s="19"/>
      <c r="J660" s="19"/>
      <c r="L660" s="19"/>
    </row>
    <row r="661" spans="1:12" s="10" customFormat="1" ht="19.5">
      <c r="A661" s="7"/>
      <c r="B661" s="8"/>
      <c r="C661" s="9"/>
      <c r="D661" s="7"/>
      <c r="F661" s="19"/>
      <c r="H661" s="19"/>
      <c r="J661" s="19"/>
      <c r="L661" s="19"/>
    </row>
    <row r="662" spans="1:12" s="10" customFormat="1" ht="19.5">
      <c r="A662" s="7"/>
      <c r="B662" s="8"/>
      <c r="C662" s="9"/>
      <c r="D662" s="7"/>
      <c r="F662" s="19"/>
      <c r="H662" s="19"/>
      <c r="J662" s="19"/>
      <c r="L662" s="19"/>
    </row>
    <row r="663" spans="1:12" s="10" customFormat="1" ht="19.5">
      <c r="A663" s="7"/>
      <c r="B663" s="8"/>
      <c r="C663" s="9"/>
      <c r="D663" s="7"/>
      <c r="F663" s="19"/>
      <c r="H663" s="19"/>
      <c r="J663" s="19"/>
      <c r="L663" s="19"/>
    </row>
    <row r="664" spans="1:12" s="10" customFormat="1" ht="19.5">
      <c r="A664" s="7"/>
      <c r="B664" s="8"/>
      <c r="C664" s="9"/>
      <c r="D664" s="7"/>
      <c r="F664" s="19"/>
      <c r="H664" s="19"/>
      <c r="J664" s="19"/>
      <c r="L664" s="19"/>
    </row>
    <row r="665" spans="1:12" s="10" customFormat="1" ht="19.5">
      <c r="A665" s="7"/>
      <c r="B665" s="8"/>
      <c r="C665" s="9"/>
      <c r="D665" s="7"/>
      <c r="F665" s="19"/>
      <c r="H665" s="19"/>
      <c r="J665" s="19"/>
      <c r="L665" s="19"/>
    </row>
    <row r="666" spans="1:12" s="10" customFormat="1" ht="19.5">
      <c r="A666" s="7"/>
      <c r="B666" s="8"/>
      <c r="C666" s="9"/>
      <c r="D666" s="7"/>
      <c r="F666" s="19"/>
      <c r="H666" s="19"/>
      <c r="J666" s="19"/>
      <c r="L666" s="19"/>
    </row>
    <row r="667" spans="1:12" s="10" customFormat="1" ht="19.5">
      <c r="A667" s="7"/>
      <c r="B667" s="8"/>
      <c r="C667" s="9"/>
      <c r="D667" s="7"/>
      <c r="F667" s="19"/>
      <c r="H667" s="19"/>
      <c r="J667" s="19"/>
      <c r="L667" s="19"/>
    </row>
    <row r="668" spans="1:12" s="10" customFormat="1" ht="19.5">
      <c r="A668" s="7"/>
      <c r="B668" s="8"/>
      <c r="C668" s="9"/>
      <c r="D668" s="7"/>
      <c r="F668" s="19"/>
      <c r="H668" s="19"/>
      <c r="J668" s="19"/>
      <c r="L668" s="19"/>
    </row>
    <row r="669" spans="1:12" s="10" customFormat="1" ht="19.5">
      <c r="A669" s="7"/>
      <c r="B669" s="8"/>
      <c r="C669" s="9"/>
      <c r="D669" s="7"/>
      <c r="F669" s="19"/>
      <c r="H669" s="19"/>
      <c r="J669" s="19"/>
      <c r="L669" s="19"/>
    </row>
    <row r="670" spans="1:12" s="10" customFormat="1" ht="19.5">
      <c r="A670" s="7"/>
      <c r="B670" s="8"/>
      <c r="C670" s="9"/>
      <c r="D670" s="7"/>
      <c r="F670" s="19"/>
      <c r="H670" s="19"/>
      <c r="J670" s="19"/>
      <c r="L670" s="19"/>
    </row>
    <row r="671" spans="1:12" s="10" customFormat="1" ht="19.5">
      <c r="A671" s="7"/>
      <c r="B671" s="8"/>
      <c r="C671" s="9"/>
      <c r="D671" s="7"/>
      <c r="F671" s="19"/>
      <c r="H671" s="19"/>
      <c r="J671" s="19"/>
      <c r="L671" s="19"/>
    </row>
    <row r="672" spans="1:12" s="10" customFormat="1" ht="19.5">
      <c r="A672" s="7"/>
      <c r="B672" s="8"/>
      <c r="C672" s="9"/>
      <c r="D672" s="7"/>
      <c r="F672" s="19"/>
      <c r="H672" s="19"/>
      <c r="J672" s="19"/>
      <c r="L672" s="19"/>
    </row>
    <row r="673" spans="1:12" s="10" customFormat="1" ht="19.5">
      <c r="A673" s="7"/>
      <c r="B673" s="8"/>
      <c r="C673" s="9"/>
      <c r="D673" s="7"/>
      <c r="F673" s="19"/>
      <c r="H673" s="19"/>
      <c r="J673" s="19"/>
      <c r="L673" s="19"/>
    </row>
    <row r="674" spans="1:12" s="10" customFormat="1" ht="19.5">
      <c r="A674" s="7"/>
      <c r="B674" s="8"/>
      <c r="C674" s="9"/>
      <c r="D674" s="7"/>
      <c r="F674" s="19"/>
      <c r="H674" s="19"/>
      <c r="J674" s="19"/>
      <c r="L674" s="19"/>
    </row>
    <row r="675" spans="1:12" s="10" customFormat="1" ht="19.5">
      <c r="A675" s="7"/>
      <c r="B675" s="8"/>
      <c r="C675" s="9"/>
      <c r="D675" s="7"/>
      <c r="F675" s="19"/>
      <c r="H675" s="19"/>
      <c r="J675" s="19"/>
      <c r="L675" s="19"/>
    </row>
    <row r="676" spans="1:12" s="10" customFormat="1" ht="19.5">
      <c r="A676" s="7"/>
      <c r="B676" s="8"/>
      <c r="C676" s="9"/>
      <c r="D676" s="7"/>
      <c r="F676" s="19"/>
      <c r="H676" s="19"/>
      <c r="J676" s="19"/>
      <c r="L676" s="19"/>
    </row>
    <row r="677" spans="1:12" s="10" customFormat="1" ht="19.5">
      <c r="A677" s="7"/>
      <c r="B677" s="8"/>
      <c r="C677" s="9"/>
      <c r="D677" s="7"/>
      <c r="F677" s="19"/>
      <c r="H677" s="19"/>
      <c r="J677" s="19"/>
      <c r="L677" s="19"/>
    </row>
    <row r="678" spans="1:12" s="10" customFormat="1" ht="19.5">
      <c r="A678" s="7"/>
      <c r="B678" s="8"/>
      <c r="C678" s="9"/>
      <c r="D678" s="7"/>
      <c r="F678" s="19"/>
      <c r="H678" s="19"/>
      <c r="J678" s="19"/>
      <c r="L678" s="19"/>
    </row>
    <row r="679" spans="1:12" s="10" customFormat="1" ht="19.5">
      <c r="A679" s="7"/>
      <c r="B679" s="8"/>
      <c r="C679" s="9"/>
      <c r="D679" s="7"/>
      <c r="F679" s="19"/>
      <c r="H679" s="19"/>
      <c r="J679" s="19"/>
      <c r="L679" s="19"/>
    </row>
    <row r="680" spans="1:12" s="10" customFormat="1" ht="19.5">
      <c r="A680" s="7"/>
      <c r="B680" s="8"/>
      <c r="C680" s="9"/>
      <c r="D680" s="7"/>
      <c r="F680" s="19"/>
      <c r="H680" s="19"/>
      <c r="J680" s="19"/>
      <c r="L680" s="19"/>
    </row>
    <row r="681" spans="1:12" s="10" customFormat="1" ht="19.5">
      <c r="A681" s="7"/>
      <c r="B681" s="8"/>
      <c r="C681" s="9"/>
      <c r="D681" s="7"/>
      <c r="F681" s="19"/>
      <c r="H681" s="19"/>
      <c r="J681" s="19"/>
      <c r="L681" s="19"/>
    </row>
    <row r="682" spans="1:12" s="10" customFormat="1" ht="19.5">
      <c r="A682" s="7"/>
      <c r="B682" s="8"/>
      <c r="C682" s="9"/>
      <c r="D682" s="7"/>
      <c r="F682" s="19"/>
      <c r="H682" s="19"/>
      <c r="J682" s="19"/>
      <c r="L682" s="19"/>
    </row>
    <row r="683" spans="1:12" s="10" customFormat="1" ht="19.5">
      <c r="A683" s="7"/>
      <c r="B683" s="8"/>
      <c r="C683" s="9"/>
      <c r="D683" s="7"/>
      <c r="F683" s="19"/>
      <c r="H683" s="19"/>
      <c r="J683" s="19"/>
      <c r="L683" s="19"/>
    </row>
    <row r="684" spans="1:12" s="10" customFormat="1" ht="19.5">
      <c r="A684" s="7"/>
      <c r="B684" s="8"/>
      <c r="C684" s="9"/>
      <c r="D684" s="7"/>
      <c r="F684" s="19"/>
      <c r="H684" s="19"/>
      <c r="J684" s="19"/>
      <c r="L684" s="19"/>
    </row>
    <row r="685" spans="1:12" s="10" customFormat="1" ht="19.5">
      <c r="A685" s="7"/>
      <c r="B685" s="8"/>
      <c r="C685" s="9"/>
      <c r="D685" s="7"/>
      <c r="F685" s="19"/>
      <c r="H685" s="19"/>
      <c r="J685" s="19"/>
      <c r="L685" s="19"/>
    </row>
    <row r="686" spans="1:12" s="10" customFormat="1" ht="19.5">
      <c r="A686" s="7"/>
      <c r="B686" s="8"/>
      <c r="C686" s="9"/>
      <c r="D686" s="7"/>
      <c r="F686" s="19"/>
      <c r="H686" s="19"/>
      <c r="J686" s="19"/>
      <c r="L686" s="19"/>
    </row>
    <row r="687" spans="1:12" s="10" customFormat="1" ht="19.5">
      <c r="A687" s="7"/>
      <c r="B687" s="8"/>
      <c r="C687" s="9"/>
      <c r="D687" s="7"/>
      <c r="F687" s="19"/>
      <c r="H687" s="19"/>
      <c r="J687" s="19"/>
      <c r="L687" s="19"/>
    </row>
    <row r="688" spans="1:12" s="10" customFormat="1" ht="19.5">
      <c r="A688" s="7"/>
      <c r="B688" s="8"/>
      <c r="C688" s="9"/>
      <c r="D688" s="7"/>
      <c r="F688" s="19"/>
      <c r="H688" s="19"/>
      <c r="J688" s="19"/>
      <c r="L688" s="19"/>
    </row>
    <row r="689" spans="1:12" s="10" customFormat="1" ht="19.5">
      <c r="A689" s="7"/>
      <c r="B689" s="8"/>
      <c r="C689" s="9"/>
      <c r="D689" s="7"/>
      <c r="F689" s="19"/>
      <c r="H689" s="19"/>
      <c r="J689" s="19"/>
      <c r="L689" s="19"/>
    </row>
    <row r="690" spans="1:12" s="10" customFormat="1" ht="19.5">
      <c r="A690" s="7"/>
      <c r="B690" s="8"/>
      <c r="C690" s="9"/>
      <c r="D690" s="7"/>
      <c r="F690" s="19"/>
      <c r="H690" s="19"/>
      <c r="J690" s="19"/>
      <c r="L690" s="19"/>
    </row>
    <row r="691" spans="1:12" s="10" customFormat="1" ht="19.5">
      <c r="A691" s="7"/>
      <c r="B691" s="8"/>
      <c r="C691" s="9"/>
      <c r="D691" s="7"/>
      <c r="F691" s="19"/>
      <c r="H691" s="19"/>
      <c r="J691" s="19"/>
      <c r="L691" s="19"/>
    </row>
    <row r="692" spans="1:12" s="10" customFormat="1" ht="19.5">
      <c r="A692" s="7"/>
      <c r="B692" s="8"/>
      <c r="C692" s="9"/>
      <c r="D692" s="7"/>
      <c r="F692" s="19"/>
      <c r="H692" s="19"/>
      <c r="J692" s="19"/>
      <c r="L692" s="19"/>
    </row>
    <row r="693" spans="1:12" s="10" customFormat="1" ht="19.5">
      <c r="A693" s="7"/>
      <c r="B693" s="8"/>
      <c r="C693" s="9"/>
      <c r="D693" s="7"/>
      <c r="F693" s="19"/>
      <c r="H693" s="19"/>
      <c r="J693" s="19"/>
      <c r="L693" s="19"/>
    </row>
    <row r="694" spans="1:12" s="10" customFormat="1" ht="19.5">
      <c r="A694" s="7"/>
      <c r="B694" s="8"/>
      <c r="C694" s="9"/>
      <c r="D694" s="7"/>
      <c r="F694" s="19"/>
      <c r="H694" s="19"/>
      <c r="J694" s="19"/>
      <c r="L694" s="19"/>
    </row>
    <row r="695" spans="1:12" s="10" customFormat="1" ht="19.5">
      <c r="A695" s="7"/>
      <c r="B695" s="8"/>
      <c r="C695" s="9"/>
      <c r="D695" s="7"/>
      <c r="F695" s="19"/>
      <c r="H695" s="19"/>
      <c r="J695" s="19"/>
      <c r="L695" s="19"/>
    </row>
    <row r="696" spans="1:12" s="10" customFormat="1" ht="19.5">
      <c r="A696" s="7"/>
      <c r="B696" s="8"/>
      <c r="C696" s="9"/>
      <c r="D696" s="7"/>
      <c r="F696" s="19"/>
      <c r="H696" s="19"/>
      <c r="J696" s="19"/>
      <c r="L696" s="19"/>
    </row>
    <row r="697" spans="1:12" s="10" customFormat="1" ht="19.5">
      <c r="A697" s="7"/>
      <c r="B697" s="8"/>
      <c r="C697" s="9"/>
      <c r="D697" s="7"/>
      <c r="F697" s="19"/>
      <c r="H697" s="19"/>
      <c r="J697" s="19"/>
      <c r="L697" s="19"/>
    </row>
    <row r="698" spans="1:12" s="10" customFormat="1" ht="19.5">
      <c r="A698" s="7"/>
      <c r="B698" s="8"/>
      <c r="C698" s="9"/>
      <c r="D698" s="7"/>
      <c r="F698" s="19"/>
      <c r="H698" s="19"/>
      <c r="J698" s="19"/>
      <c r="L698" s="19"/>
    </row>
    <row r="699" spans="1:12" s="10" customFormat="1" ht="19.5">
      <c r="A699" s="7"/>
      <c r="B699" s="8"/>
      <c r="C699" s="9"/>
      <c r="D699" s="7"/>
      <c r="F699" s="19"/>
      <c r="H699" s="19"/>
      <c r="J699" s="19"/>
      <c r="L699" s="19"/>
    </row>
    <row r="700" spans="1:12" s="10" customFormat="1" ht="19.5">
      <c r="A700" s="7"/>
      <c r="B700" s="8"/>
      <c r="C700" s="9"/>
      <c r="D700" s="7"/>
      <c r="F700" s="19"/>
      <c r="H700" s="19"/>
      <c r="J700" s="19"/>
      <c r="L700" s="19"/>
    </row>
    <row r="701" spans="1:12" s="10" customFormat="1" ht="19.5">
      <c r="A701" s="7"/>
      <c r="B701" s="8"/>
      <c r="C701" s="9"/>
      <c r="D701" s="7"/>
      <c r="F701" s="19"/>
      <c r="H701" s="19"/>
      <c r="J701" s="19"/>
      <c r="L701" s="19"/>
    </row>
    <row r="702" spans="1:12" s="10" customFormat="1" ht="19.5">
      <c r="A702" s="7"/>
      <c r="B702" s="8"/>
      <c r="C702" s="9"/>
      <c r="D702" s="7"/>
      <c r="F702" s="19"/>
      <c r="H702" s="19"/>
      <c r="J702" s="19"/>
      <c r="L702" s="19"/>
    </row>
    <row r="703" spans="1:12" s="10" customFormat="1" ht="19.5">
      <c r="A703" s="7"/>
      <c r="B703" s="8"/>
      <c r="C703" s="9"/>
      <c r="D703" s="7"/>
      <c r="F703" s="19"/>
      <c r="H703" s="19"/>
      <c r="J703" s="19"/>
      <c r="L703" s="19"/>
    </row>
    <row r="704" spans="1:12" s="10" customFormat="1" ht="19.5">
      <c r="A704" s="7"/>
      <c r="B704" s="8"/>
      <c r="C704" s="9"/>
      <c r="D704" s="7"/>
      <c r="F704" s="19"/>
      <c r="H704" s="19"/>
      <c r="J704" s="19"/>
      <c r="L704" s="19"/>
    </row>
    <row r="705" spans="1:12" s="10" customFormat="1" ht="19.5">
      <c r="A705" s="7"/>
      <c r="B705" s="8"/>
      <c r="C705" s="9"/>
      <c r="D705" s="7"/>
      <c r="F705" s="19"/>
      <c r="H705" s="19"/>
      <c r="J705" s="19"/>
      <c r="L705" s="19"/>
    </row>
    <row r="706" spans="1:12" s="10" customFormat="1" ht="19.5">
      <c r="A706" s="7"/>
      <c r="B706" s="8"/>
      <c r="C706" s="9"/>
      <c r="D706" s="7"/>
      <c r="F706" s="19"/>
      <c r="H706" s="19"/>
      <c r="J706" s="19"/>
      <c r="L706" s="19"/>
    </row>
    <row r="707" spans="1:12" s="10" customFormat="1" ht="19.5">
      <c r="A707" s="7"/>
      <c r="B707" s="8"/>
      <c r="C707" s="9"/>
      <c r="D707" s="7"/>
      <c r="F707" s="19"/>
      <c r="H707" s="19"/>
      <c r="J707" s="19"/>
      <c r="L707" s="19"/>
    </row>
    <row r="708" spans="1:12" s="10" customFormat="1" ht="19.5">
      <c r="A708" s="7"/>
      <c r="B708" s="8"/>
      <c r="C708" s="9"/>
      <c r="D708" s="7"/>
      <c r="F708" s="19"/>
      <c r="H708" s="19"/>
      <c r="J708" s="19"/>
      <c r="L708" s="19"/>
    </row>
    <row r="709" spans="1:12" s="10" customFormat="1" ht="19.5">
      <c r="A709" s="7"/>
      <c r="B709" s="8"/>
      <c r="C709" s="9"/>
      <c r="D709" s="7"/>
      <c r="F709" s="19"/>
      <c r="H709" s="19"/>
      <c r="J709" s="19"/>
      <c r="L709" s="19"/>
    </row>
    <row r="710" spans="1:12" s="10" customFormat="1" ht="19.5">
      <c r="A710" s="7"/>
      <c r="B710" s="8"/>
      <c r="C710" s="9"/>
      <c r="D710" s="7"/>
      <c r="F710" s="19"/>
      <c r="H710" s="19"/>
      <c r="J710" s="19"/>
      <c r="L710" s="19"/>
    </row>
    <row r="711" spans="1:12" s="10" customFormat="1" ht="19.5">
      <c r="A711" s="7"/>
      <c r="B711" s="8"/>
      <c r="C711" s="9"/>
      <c r="D711" s="7"/>
      <c r="F711" s="19"/>
      <c r="H711" s="19"/>
      <c r="J711" s="19"/>
      <c r="L711" s="19"/>
    </row>
    <row r="712" spans="1:12" s="10" customFormat="1" ht="19.5">
      <c r="A712" s="7"/>
      <c r="B712" s="8"/>
      <c r="C712" s="9"/>
      <c r="D712" s="7"/>
      <c r="F712" s="19"/>
      <c r="H712" s="19"/>
      <c r="J712" s="19"/>
      <c r="L712" s="19"/>
    </row>
    <row r="713" spans="1:12" s="10" customFormat="1" ht="19.5">
      <c r="A713" s="7"/>
      <c r="B713" s="8"/>
      <c r="C713" s="9"/>
      <c r="D713" s="7"/>
      <c r="F713" s="19"/>
      <c r="H713" s="19"/>
      <c r="J713" s="19"/>
      <c r="L713" s="19"/>
    </row>
    <row r="714" spans="1:12" s="10" customFormat="1" ht="19.5">
      <c r="A714" s="7"/>
      <c r="B714" s="8"/>
      <c r="C714" s="9"/>
      <c r="D714" s="7"/>
      <c r="F714" s="19"/>
      <c r="H714" s="19"/>
      <c r="J714" s="19"/>
      <c r="L714" s="19"/>
    </row>
    <row r="715" spans="1:12" s="10" customFormat="1" ht="19.5">
      <c r="A715" s="7"/>
      <c r="B715" s="8"/>
      <c r="C715" s="9"/>
      <c r="D715" s="7"/>
      <c r="F715" s="19"/>
      <c r="H715" s="19"/>
      <c r="J715" s="19"/>
      <c r="L715" s="19"/>
    </row>
    <row r="716" spans="1:12" s="10" customFormat="1" ht="19.5">
      <c r="A716" s="7"/>
      <c r="B716" s="8"/>
      <c r="C716" s="9"/>
      <c r="D716" s="7"/>
      <c r="F716" s="19"/>
      <c r="H716" s="19"/>
      <c r="J716" s="19"/>
      <c r="L716" s="19"/>
    </row>
    <row r="717" spans="1:12" s="10" customFormat="1" ht="19.5">
      <c r="A717" s="7"/>
      <c r="B717" s="8"/>
      <c r="C717" s="9"/>
      <c r="D717" s="7"/>
      <c r="F717" s="19"/>
      <c r="H717" s="19"/>
      <c r="J717" s="19"/>
      <c r="L717" s="19"/>
    </row>
    <row r="718" spans="1:12" s="10" customFormat="1" ht="19.5">
      <c r="A718" s="7"/>
      <c r="B718" s="8"/>
      <c r="C718" s="9"/>
      <c r="D718" s="7"/>
      <c r="F718" s="19"/>
      <c r="H718" s="19"/>
      <c r="J718" s="19"/>
      <c r="L718" s="19"/>
    </row>
    <row r="719" spans="1:12" s="10" customFormat="1" ht="19.5">
      <c r="A719" s="7"/>
      <c r="B719" s="8"/>
      <c r="C719" s="9"/>
      <c r="D719" s="7"/>
      <c r="F719" s="19"/>
      <c r="H719" s="19"/>
      <c r="J719" s="19"/>
      <c r="L719" s="19"/>
    </row>
    <row r="720" spans="1:12" s="10" customFormat="1" ht="19.5">
      <c r="A720" s="7"/>
      <c r="B720" s="8"/>
      <c r="C720" s="9"/>
      <c r="D720" s="7"/>
      <c r="F720" s="19"/>
      <c r="H720" s="19"/>
      <c r="J720" s="19"/>
      <c r="L720" s="19"/>
    </row>
    <row r="721" spans="1:12" s="10" customFormat="1" ht="19.5">
      <c r="A721" s="7"/>
      <c r="B721" s="8"/>
      <c r="C721" s="9"/>
      <c r="D721" s="7"/>
      <c r="F721" s="19"/>
      <c r="H721" s="19"/>
      <c r="J721" s="19"/>
      <c r="L721" s="19"/>
    </row>
    <row r="722" spans="1:12" s="10" customFormat="1" ht="19.5">
      <c r="A722" s="7"/>
      <c r="B722" s="8"/>
      <c r="C722" s="9"/>
      <c r="D722" s="7"/>
      <c r="F722" s="19"/>
      <c r="H722" s="19"/>
      <c r="J722" s="19"/>
      <c r="L722" s="19"/>
    </row>
    <row r="723" spans="1:12" s="10" customFormat="1" ht="19.5">
      <c r="A723" s="7"/>
      <c r="B723" s="8"/>
      <c r="C723" s="9"/>
      <c r="D723" s="7"/>
      <c r="F723" s="19"/>
      <c r="H723" s="19"/>
      <c r="J723" s="19"/>
      <c r="L723" s="19"/>
    </row>
    <row r="724" spans="1:12" s="10" customFormat="1" ht="19.5">
      <c r="A724" s="7"/>
      <c r="B724" s="8"/>
      <c r="C724" s="9"/>
      <c r="D724" s="7"/>
      <c r="F724" s="19"/>
      <c r="H724" s="19"/>
      <c r="J724" s="19"/>
      <c r="L724" s="19"/>
    </row>
    <row r="725" spans="1:12" s="10" customFormat="1" ht="19.5">
      <c r="A725" s="7"/>
      <c r="B725" s="8"/>
      <c r="C725" s="9"/>
      <c r="D725" s="7"/>
      <c r="F725" s="19"/>
      <c r="H725" s="19"/>
      <c r="J725" s="19"/>
      <c r="L725" s="19"/>
    </row>
    <row r="726" spans="1:12" s="10" customFormat="1" ht="19.5">
      <c r="A726" s="7"/>
      <c r="B726" s="8"/>
      <c r="C726" s="9"/>
      <c r="D726" s="7"/>
      <c r="F726" s="19"/>
      <c r="H726" s="19"/>
      <c r="J726" s="19"/>
      <c r="L726" s="19"/>
    </row>
    <row r="727" spans="1:12" s="10" customFormat="1" ht="19.5">
      <c r="A727" s="7"/>
      <c r="B727" s="8"/>
      <c r="C727" s="9"/>
      <c r="D727" s="7"/>
      <c r="F727" s="19"/>
      <c r="H727" s="19"/>
      <c r="J727" s="19"/>
      <c r="L727" s="19"/>
    </row>
    <row r="728" spans="1:12" s="10" customFormat="1" ht="19.5">
      <c r="A728" s="7"/>
      <c r="B728" s="8"/>
      <c r="C728" s="9"/>
      <c r="D728" s="7"/>
      <c r="F728" s="19"/>
      <c r="H728" s="19"/>
      <c r="J728" s="19"/>
      <c r="L728" s="19"/>
    </row>
    <row r="729" spans="1:12" s="10" customFormat="1" ht="19.5">
      <c r="A729" s="7"/>
      <c r="B729" s="8"/>
      <c r="C729" s="9"/>
      <c r="D729" s="7"/>
      <c r="F729" s="19"/>
      <c r="H729" s="19"/>
      <c r="J729" s="19"/>
      <c r="L729" s="19"/>
    </row>
    <row r="730" spans="1:12" s="10" customFormat="1" ht="19.5">
      <c r="A730" s="7"/>
      <c r="B730" s="8"/>
      <c r="C730" s="9"/>
      <c r="D730" s="7"/>
      <c r="F730" s="19"/>
      <c r="H730" s="19"/>
      <c r="J730" s="19"/>
      <c r="L730" s="19"/>
    </row>
    <row r="731" spans="1:12" s="10" customFormat="1" ht="19.5">
      <c r="A731" s="7"/>
      <c r="B731" s="8"/>
      <c r="C731" s="9"/>
      <c r="D731" s="7"/>
      <c r="F731" s="19"/>
      <c r="H731" s="19"/>
      <c r="J731" s="19"/>
      <c r="L731" s="19"/>
    </row>
    <row r="732" spans="1:12" s="10" customFormat="1" ht="19.5">
      <c r="A732" s="7"/>
      <c r="B732" s="8"/>
      <c r="C732" s="9"/>
      <c r="D732" s="7"/>
      <c r="F732" s="19"/>
      <c r="H732" s="19"/>
      <c r="J732" s="19"/>
      <c r="L732" s="19"/>
    </row>
    <row r="733" spans="1:12" s="10" customFormat="1" ht="19.5">
      <c r="A733" s="7"/>
      <c r="B733" s="8"/>
      <c r="C733" s="9"/>
      <c r="D733" s="7"/>
      <c r="F733" s="19"/>
      <c r="H733" s="19"/>
      <c r="J733" s="19"/>
      <c r="L733" s="19"/>
    </row>
    <row r="734" spans="1:12" s="10" customFormat="1" ht="19.5">
      <c r="A734" s="7"/>
      <c r="B734" s="8"/>
      <c r="C734" s="9"/>
      <c r="D734" s="7"/>
      <c r="F734" s="19"/>
      <c r="H734" s="19"/>
      <c r="J734" s="19"/>
      <c r="L734" s="19"/>
    </row>
    <row r="735" spans="1:12" s="10" customFormat="1" ht="19.5">
      <c r="A735" s="7"/>
      <c r="B735" s="8"/>
      <c r="C735" s="9"/>
      <c r="D735" s="7"/>
      <c r="F735" s="19"/>
      <c r="H735" s="19"/>
      <c r="J735" s="19"/>
      <c r="L735" s="19"/>
    </row>
    <row r="736" spans="1:12" s="10" customFormat="1" ht="19.5">
      <c r="A736" s="7"/>
      <c r="B736" s="8"/>
      <c r="C736" s="9"/>
      <c r="D736" s="7"/>
      <c r="F736" s="19"/>
      <c r="H736" s="19"/>
      <c r="J736" s="19"/>
      <c r="L736" s="19"/>
    </row>
    <row r="737" spans="1:12" s="10" customFormat="1" ht="19.5">
      <c r="A737" s="7"/>
      <c r="B737" s="8"/>
      <c r="C737" s="9"/>
      <c r="D737" s="7"/>
      <c r="F737" s="19"/>
      <c r="H737" s="19"/>
      <c r="J737" s="19"/>
      <c r="L737" s="19"/>
    </row>
    <row r="738" spans="1:12" s="10" customFormat="1" ht="19.5">
      <c r="A738" s="7"/>
      <c r="B738" s="8"/>
      <c r="C738" s="9"/>
      <c r="D738" s="7"/>
      <c r="F738" s="19"/>
      <c r="H738" s="19"/>
      <c r="J738" s="19"/>
      <c r="L738" s="19"/>
    </row>
    <row r="739" spans="1:12" s="10" customFormat="1" ht="19.5">
      <c r="A739" s="7"/>
      <c r="B739" s="8"/>
      <c r="C739" s="9"/>
      <c r="D739" s="7"/>
      <c r="F739" s="19"/>
      <c r="H739" s="19"/>
      <c r="J739" s="19"/>
      <c r="L739" s="19"/>
    </row>
    <row r="740" spans="1:12" s="10" customFormat="1" ht="19.5">
      <c r="A740" s="7"/>
      <c r="B740" s="8"/>
      <c r="C740" s="9"/>
      <c r="D740" s="7"/>
      <c r="F740" s="19"/>
      <c r="H740" s="19"/>
      <c r="J740" s="19"/>
      <c r="L740" s="19"/>
    </row>
    <row r="741" spans="1:12" s="10" customFormat="1" ht="19.5">
      <c r="A741" s="7"/>
      <c r="B741" s="8"/>
      <c r="C741" s="9"/>
      <c r="D741" s="7"/>
      <c r="F741" s="19"/>
      <c r="H741" s="19"/>
      <c r="J741" s="19"/>
      <c r="L741" s="19"/>
    </row>
    <row r="742" spans="1:12" s="10" customFormat="1" ht="19.5">
      <c r="A742" s="7"/>
      <c r="B742" s="8"/>
      <c r="C742" s="9"/>
      <c r="D742" s="7"/>
      <c r="F742" s="19"/>
      <c r="H742" s="19"/>
      <c r="J742" s="19"/>
      <c r="L742" s="19"/>
    </row>
    <row r="743" spans="1:12" s="10" customFormat="1" ht="19.5">
      <c r="A743" s="7"/>
      <c r="B743" s="8"/>
      <c r="C743" s="9"/>
      <c r="D743" s="7"/>
      <c r="F743" s="19"/>
      <c r="H743" s="19"/>
      <c r="J743" s="19"/>
      <c r="L743" s="19"/>
    </row>
    <row r="744" spans="1:12" s="10" customFormat="1" ht="19.5">
      <c r="A744" s="7"/>
      <c r="B744" s="8"/>
      <c r="C744" s="9"/>
      <c r="D744" s="7"/>
      <c r="F744" s="19"/>
      <c r="H744" s="19"/>
      <c r="J744" s="19"/>
      <c r="L744" s="19"/>
    </row>
    <row r="745" spans="1:12" s="10" customFormat="1" ht="19.5">
      <c r="A745" s="7"/>
      <c r="B745" s="8"/>
      <c r="C745" s="9"/>
      <c r="D745" s="7"/>
      <c r="F745" s="19"/>
      <c r="H745" s="19"/>
      <c r="J745" s="19"/>
      <c r="L745" s="19"/>
    </row>
    <row r="746" spans="1:12" s="10" customFormat="1" ht="19.5">
      <c r="A746" s="7"/>
      <c r="B746" s="8"/>
      <c r="C746" s="9"/>
      <c r="D746" s="7"/>
      <c r="F746" s="19"/>
      <c r="H746" s="19"/>
      <c r="J746" s="19"/>
      <c r="L746" s="19"/>
    </row>
    <row r="747" spans="1:12" s="10" customFormat="1" ht="19.5">
      <c r="A747" s="7"/>
      <c r="B747" s="8"/>
      <c r="C747" s="9"/>
      <c r="D747" s="7"/>
      <c r="F747" s="19"/>
      <c r="H747" s="19"/>
      <c r="J747" s="19"/>
      <c r="L747" s="19"/>
    </row>
    <row r="748" spans="1:12" s="10" customFormat="1" ht="19.5">
      <c r="A748" s="7"/>
      <c r="B748" s="8"/>
      <c r="C748" s="9"/>
      <c r="D748" s="7"/>
      <c r="F748" s="19"/>
      <c r="H748" s="19"/>
      <c r="J748" s="19"/>
      <c r="L748" s="19"/>
    </row>
    <row r="749" spans="1:12" s="10" customFormat="1" ht="19.5">
      <c r="A749" s="7"/>
      <c r="B749" s="8"/>
      <c r="C749" s="9"/>
      <c r="D749" s="7"/>
      <c r="F749" s="19"/>
      <c r="H749" s="19"/>
      <c r="J749" s="19"/>
      <c r="L749" s="19"/>
    </row>
    <row r="750" spans="1:12" s="10" customFormat="1" ht="19.5">
      <c r="A750" s="7"/>
      <c r="B750" s="8"/>
      <c r="C750" s="9"/>
      <c r="D750" s="7"/>
      <c r="F750" s="19"/>
      <c r="H750" s="19"/>
      <c r="J750" s="19"/>
      <c r="L750" s="19"/>
    </row>
    <row r="751" spans="1:12" s="10" customFormat="1" ht="19.5">
      <c r="A751" s="7"/>
      <c r="B751" s="8"/>
      <c r="C751" s="9"/>
      <c r="D751" s="7"/>
      <c r="F751" s="19"/>
      <c r="H751" s="19"/>
      <c r="J751" s="19"/>
      <c r="L751" s="19"/>
    </row>
    <row r="752" spans="1:12" s="10" customFormat="1" ht="19.5">
      <c r="A752" s="7"/>
      <c r="B752" s="8"/>
      <c r="C752" s="9"/>
      <c r="D752" s="7"/>
      <c r="F752" s="19"/>
      <c r="H752" s="19"/>
      <c r="J752" s="19"/>
      <c r="L752" s="19"/>
    </row>
    <row r="753" spans="1:12" s="10" customFormat="1" ht="19.5">
      <c r="A753" s="7"/>
      <c r="B753" s="8"/>
      <c r="C753" s="9"/>
      <c r="D753" s="7"/>
      <c r="F753" s="19"/>
      <c r="H753" s="19"/>
      <c r="J753" s="19"/>
      <c r="L753" s="19"/>
    </row>
    <row r="754" spans="1:12" s="10" customFormat="1" ht="19.5">
      <c r="A754" s="7"/>
      <c r="B754" s="8"/>
      <c r="C754" s="9"/>
      <c r="D754" s="7"/>
      <c r="F754" s="19"/>
      <c r="H754" s="19"/>
      <c r="J754" s="19"/>
      <c r="L754" s="19"/>
    </row>
    <row r="755" spans="1:12" s="10" customFormat="1" ht="19.5">
      <c r="A755" s="7"/>
      <c r="B755" s="8"/>
      <c r="C755" s="9"/>
      <c r="D755" s="7"/>
      <c r="F755" s="19"/>
      <c r="H755" s="19"/>
      <c r="J755" s="19"/>
      <c r="L755" s="19"/>
    </row>
    <row r="756" spans="1:12" s="10" customFormat="1" ht="19.5">
      <c r="A756" s="7"/>
      <c r="B756" s="8"/>
      <c r="C756" s="9"/>
      <c r="D756" s="7"/>
      <c r="F756" s="19"/>
      <c r="H756" s="19"/>
      <c r="J756" s="19"/>
      <c r="L756" s="19"/>
    </row>
    <row r="757" spans="1:12" s="10" customFormat="1" ht="19.5">
      <c r="A757" s="7"/>
      <c r="B757" s="8"/>
      <c r="C757" s="9"/>
      <c r="D757" s="7"/>
      <c r="F757" s="19"/>
      <c r="H757" s="19"/>
      <c r="J757" s="19"/>
      <c r="L757" s="19"/>
    </row>
    <row r="758" spans="1:12" s="10" customFormat="1" ht="19.5">
      <c r="A758" s="7"/>
      <c r="B758" s="8"/>
      <c r="C758" s="9"/>
      <c r="D758" s="7"/>
      <c r="F758" s="19"/>
      <c r="H758" s="19"/>
      <c r="J758" s="19"/>
      <c r="L758" s="19"/>
    </row>
    <row r="759" spans="1:12" s="10" customFormat="1" ht="19.5">
      <c r="A759" s="7"/>
      <c r="B759" s="8"/>
      <c r="C759" s="9"/>
      <c r="D759" s="7"/>
      <c r="F759" s="19"/>
      <c r="H759" s="19"/>
      <c r="J759" s="19"/>
      <c r="L759" s="19"/>
    </row>
    <row r="760" spans="1:12" s="10" customFormat="1" ht="19.5">
      <c r="A760" s="7"/>
      <c r="B760" s="8"/>
      <c r="C760" s="9"/>
      <c r="D760" s="7"/>
      <c r="F760" s="19"/>
      <c r="H760" s="19"/>
      <c r="J760" s="19"/>
      <c r="L760" s="19"/>
    </row>
    <row r="761" spans="1:12" s="10" customFormat="1" ht="19.5">
      <c r="A761" s="7"/>
      <c r="B761" s="8"/>
      <c r="C761" s="9"/>
      <c r="D761" s="7"/>
      <c r="F761" s="19"/>
      <c r="H761" s="19"/>
      <c r="J761" s="19"/>
      <c r="L761" s="19"/>
    </row>
    <row r="762" spans="1:12" s="10" customFormat="1" ht="19.5">
      <c r="A762" s="7"/>
      <c r="B762" s="8"/>
      <c r="C762" s="9"/>
      <c r="D762" s="7"/>
      <c r="F762" s="19"/>
      <c r="H762" s="19"/>
      <c r="J762" s="19"/>
      <c r="L762" s="19"/>
    </row>
    <row r="763" spans="1:12" s="10" customFormat="1" ht="19.5">
      <c r="A763" s="7"/>
      <c r="B763" s="8"/>
      <c r="C763" s="9"/>
      <c r="D763" s="7"/>
      <c r="F763" s="19"/>
      <c r="H763" s="19"/>
      <c r="J763" s="19"/>
      <c r="L763" s="19"/>
    </row>
    <row r="764" spans="1:12" s="10" customFormat="1" ht="19.5">
      <c r="A764" s="7"/>
      <c r="B764" s="8"/>
      <c r="C764" s="9"/>
      <c r="D764" s="7"/>
      <c r="F764" s="19"/>
      <c r="H764" s="19"/>
      <c r="J764" s="19"/>
      <c r="L764" s="19"/>
    </row>
    <row r="765" spans="1:12" s="10" customFormat="1" ht="19.5">
      <c r="A765" s="7"/>
      <c r="B765" s="8"/>
      <c r="C765" s="9"/>
      <c r="D765" s="7"/>
      <c r="F765" s="19"/>
      <c r="H765" s="19"/>
      <c r="J765" s="19"/>
      <c r="L765" s="19"/>
    </row>
    <row r="766" spans="1:12" s="10" customFormat="1" ht="19.5">
      <c r="A766" s="7"/>
      <c r="B766" s="8"/>
      <c r="C766" s="9"/>
      <c r="D766" s="7"/>
      <c r="F766" s="19"/>
      <c r="H766" s="19"/>
      <c r="J766" s="19"/>
      <c r="L766" s="19"/>
    </row>
    <row r="767" spans="1:12" s="10" customFormat="1" ht="19.5">
      <c r="A767" s="7"/>
      <c r="B767" s="8"/>
      <c r="C767" s="9"/>
      <c r="D767" s="7"/>
      <c r="F767" s="19"/>
      <c r="H767" s="19"/>
      <c r="J767" s="19"/>
      <c r="L767" s="19"/>
    </row>
    <row r="768" spans="1:12" s="10" customFormat="1" ht="19.5">
      <c r="A768" s="7"/>
      <c r="B768" s="8"/>
      <c r="C768" s="9"/>
      <c r="D768" s="7"/>
      <c r="F768" s="19"/>
      <c r="H768" s="19"/>
      <c r="J768" s="19"/>
      <c r="L768" s="19"/>
    </row>
    <row r="769" spans="1:12" s="10" customFormat="1" ht="19.5">
      <c r="A769" s="7"/>
      <c r="B769" s="8"/>
      <c r="C769" s="9"/>
      <c r="D769" s="7"/>
      <c r="F769" s="19"/>
      <c r="H769" s="19"/>
      <c r="J769" s="19"/>
      <c r="L769" s="19"/>
    </row>
    <row r="770" spans="1:12" s="10" customFormat="1" ht="19.5">
      <c r="A770" s="7"/>
      <c r="B770" s="8"/>
      <c r="C770" s="9"/>
      <c r="D770" s="7"/>
      <c r="F770" s="19"/>
      <c r="H770" s="19"/>
      <c r="J770" s="19"/>
      <c r="L770" s="19"/>
    </row>
    <row r="771" spans="1:12" s="10" customFormat="1" ht="19.5">
      <c r="A771" s="7"/>
      <c r="B771" s="8"/>
      <c r="C771" s="9"/>
      <c r="D771" s="7"/>
      <c r="F771" s="19"/>
      <c r="H771" s="19"/>
      <c r="J771" s="19"/>
      <c r="L771" s="19"/>
    </row>
    <row r="772" spans="1:12" s="10" customFormat="1" ht="19.5">
      <c r="A772" s="7"/>
      <c r="B772" s="8"/>
      <c r="C772" s="9"/>
      <c r="D772" s="7"/>
      <c r="F772" s="19"/>
      <c r="H772" s="19"/>
      <c r="J772" s="19"/>
      <c r="L772" s="19"/>
    </row>
    <row r="773" spans="1:12" s="10" customFormat="1" ht="19.5">
      <c r="A773" s="7"/>
      <c r="B773" s="8"/>
      <c r="C773" s="9"/>
      <c r="D773" s="7"/>
      <c r="F773" s="19"/>
      <c r="H773" s="19"/>
      <c r="J773" s="19"/>
      <c r="L773" s="19"/>
    </row>
    <row r="774" spans="1:12" s="10" customFormat="1" ht="19.5">
      <c r="A774" s="7"/>
      <c r="B774" s="8"/>
      <c r="C774" s="9"/>
      <c r="D774" s="7"/>
      <c r="F774" s="19"/>
      <c r="H774" s="19"/>
      <c r="J774" s="19"/>
      <c r="L774" s="19"/>
    </row>
    <row r="775" spans="1:12" s="10" customFormat="1" ht="19.5">
      <c r="A775" s="7"/>
      <c r="B775" s="8"/>
      <c r="C775" s="9"/>
      <c r="D775" s="7"/>
      <c r="F775" s="19"/>
      <c r="H775" s="19"/>
      <c r="J775" s="19"/>
      <c r="L775" s="19"/>
    </row>
    <row r="776" spans="1:12" s="10" customFormat="1" ht="19.5">
      <c r="A776" s="7"/>
      <c r="B776" s="8"/>
      <c r="C776" s="9"/>
      <c r="D776" s="7"/>
      <c r="F776" s="19"/>
      <c r="H776" s="19"/>
      <c r="J776" s="19"/>
      <c r="L776" s="19"/>
    </row>
    <row r="777" spans="1:12" s="10" customFormat="1" ht="19.5">
      <c r="A777" s="7"/>
      <c r="B777" s="8"/>
      <c r="C777" s="9"/>
      <c r="D777" s="7"/>
      <c r="F777" s="19"/>
      <c r="H777" s="19"/>
      <c r="J777" s="19"/>
      <c r="L777" s="19"/>
    </row>
    <row r="778" spans="1:12" s="10" customFormat="1" ht="19.5">
      <c r="A778" s="7"/>
      <c r="B778" s="8"/>
      <c r="C778" s="9"/>
      <c r="D778" s="7"/>
      <c r="F778" s="19"/>
      <c r="H778" s="19"/>
      <c r="J778" s="19"/>
      <c r="L778" s="19"/>
    </row>
    <row r="779" spans="1:12" s="10" customFormat="1" ht="19.5">
      <c r="A779" s="7"/>
      <c r="B779" s="8"/>
      <c r="C779" s="9"/>
      <c r="D779" s="7"/>
      <c r="F779" s="19"/>
      <c r="H779" s="19"/>
      <c r="J779" s="19"/>
      <c r="L779" s="19"/>
    </row>
    <row r="780" spans="1:12" s="10" customFormat="1" ht="19.5">
      <c r="A780" s="7"/>
      <c r="B780" s="8"/>
      <c r="C780" s="9"/>
      <c r="D780" s="7"/>
      <c r="F780" s="19"/>
      <c r="H780" s="19"/>
      <c r="J780" s="19"/>
      <c r="L780" s="19"/>
    </row>
    <row r="781" spans="1:12" s="10" customFormat="1" ht="19.5">
      <c r="A781" s="7"/>
      <c r="B781" s="8"/>
      <c r="C781" s="9"/>
      <c r="D781" s="7"/>
      <c r="F781" s="19"/>
      <c r="H781" s="19"/>
      <c r="J781" s="19"/>
      <c r="L781" s="19"/>
    </row>
    <row r="782" spans="1:12" s="10" customFormat="1" ht="19.5">
      <c r="A782" s="7"/>
      <c r="B782" s="8"/>
      <c r="C782" s="9"/>
      <c r="D782" s="7"/>
      <c r="F782" s="19"/>
      <c r="H782" s="19"/>
      <c r="J782" s="19"/>
      <c r="L782" s="19"/>
    </row>
    <row r="783" spans="1:12" s="10" customFormat="1" ht="19.5">
      <c r="A783" s="7"/>
      <c r="B783" s="8"/>
      <c r="C783" s="9"/>
      <c r="D783" s="7"/>
      <c r="F783" s="19"/>
      <c r="H783" s="19"/>
      <c r="J783" s="19"/>
      <c r="L783" s="19"/>
    </row>
    <row r="784" spans="1:12" s="10" customFormat="1" ht="19.5">
      <c r="A784" s="7"/>
      <c r="B784" s="8"/>
      <c r="C784" s="9"/>
      <c r="D784" s="7"/>
      <c r="F784" s="19"/>
      <c r="H784" s="19"/>
      <c r="J784" s="19"/>
      <c r="L784" s="19"/>
    </row>
    <row r="785" spans="1:12" s="10" customFormat="1" ht="19.5">
      <c r="A785" s="7"/>
      <c r="B785" s="8"/>
      <c r="C785" s="9"/>
      <c r="D785" s="7"/>
      <c r="F785" s="19"/>
      <c r="H785" s="19"/>
      <c r="J785" s="19"/>
      <c r="L785" s="19"/>
    </row>
    <row r="786" spans="1:12" s="10" customFormat="1" ht="19.5">
      <c r="A786" s="7"/>
      <c r="B786" s="8"/>
      <c r="C786" s="9"/>
      <c r="D786" s="7"/>
      <c r="F786" s="19"/>
      <c r="H786" s="19"/>
      <c r="J786" s="19"/>
      <c r="L786" s="19"/>
    </row>
    <row r="787" spans="1:12" s="10" customFormat="1" ht="19.5">
      <c r="A787" s="7"/>
      <c r="B787" s="8"/>
      <c r="C787" s="9"/>
      <c r="D787" s="7"/>
      <c r="F787" s="19"/>
      <c r="H787" s="19"/>
      <c r="J787" s="19"/>
      <c r="L787" s="19"/>
    </row>
    <row r="788" spans="1:12" s="10" customFormat="1" ht="19.5">
      <c r="A788" s="7"/>
      <c r="B788" s="8"/>
      <c r="C788" s="9"/>
      <c r="D788" s="7"/>
      <c r="F788" s="19"/>
      <c r="H788" s="19"/>
      <c r="J788" s="19"/>
      <c r="L788" s="19"/>
    </row>
    <row r="789" spans="1:12" s="10" customFormat="1" ht="19.5">
      <c r="A789" s="7"/>
      <c r="B789" s="8"/>
      <c r="C789" s="9"/>
      <c r="D789" s="7"/>
      <c r="F789" s="19"/>
      <c r="H789" s="19"/>
      <c r="J789" s="19"/>
      <c r="L789" s="19"/>
    </row>
    <row r="790" spans="1:12" s="10" customFormat="1" ht="19.5">
      <c r="A790" s="7"/>
      <c r="B790" s="8"/>
      <c r="C790" s="9"/>
      <c r="D790" s="7"/>
      <c r="F790" s="19"/>
      <c r="H790" s="19"/>
      <c r="J790" s="19"/>
      <c r="L790" s="19"/>
    </row>
    <row r="791" spans="1:12" s="10" customFormat="1" ht="19.5">
      <c r="A791" s="7"/>
      <c r="B791" s="8"/>
      <c r="C791" s="9"/>
      <c r="D791" s="7"/>
      <c r="F791" s="19"/>
      <c r="H791" s="19"/>
      <c r="J791" s="19"/>
      <c r="L791" s="19"/>
    </row>
    <row r="792" spans="1:12" s="10" customFormat="1" ht="19.5">
      <c r="A792" s="7"/>
      <c r="B792" s="8"/>
      <c r="C792" s="9"/>
      <c r="D792" s="7"/>
      <c r="F792" s="19"/>
      <c r="H792" s="19"/>
      <c r="J792" s="19"/>
      <c r="L792" s="19"/>
    </row>
    <row r="793" spans="1:12" s="10" customFormat="1" ht="19.5">
      <c r="A793" s="7"/>
      <c r="B793" s="8"/>
      <c r="C793" s="9"/>
      <c r="D793" s="7"/>
      <c r="F793" s="19"/>
      <c r="H793" s="19"/>
      <c r="J793" s="19"/>
      <c r="L793" s="19"/>
    </row>
    <row r="794" spans="1:12" s="10" customFormat="1" ht="19.5">
      <c r="A794" s="7"/>
      <c r="B794" s="8"/>
      <c r="C794" s="9"/>
      <c r="D794" s="7"/>
      <c r="F794" s="19"/>
      <c r="H794" s="19"/>
      <c r="J794" s="19"/>
      <c r="L794" s="19"/>
    </row>
    <row r="795" spans="1:12" s="10" customFormat="1" ht="19.5">
      <c r="A795" s="7"/>
      <c r="B795" s="8"/>
      <c r="C795" s="9"/>
      <c r="D795" s="7"/>
      <c r="F795" s="19"/>
      <c r="H795" s="19"/>
      <c r="J795" s="19"/>
      <c r="L795" s="19"/>
    </row>
    <row r="796" spans="1:12" s="10" customFormat="1" ht="19.5">
      <c r="A796" s="7"/>
      <c r="B796" s="8"/>
      <c r="C796" s="9"/>
      <c r="D796" s="7"/>
      <c r="F796" s="19"/>
      <c r="H796" s="19"/>
      <c r="J796" s="19"/>
      <c r="L796" s="19"/>
    </row>
    <row r="797" spans="1:12" s="10" customFormat="1" ht="19.5">
      <c r="A797" s="7"/>
      <c r="B797" s="8"/>
      <c r="C797" s="9"/>
      <c r="D797" s="7"/>
      <c r="F797" s="19"/>
      <c r="H797" s="19"/>
      <c r="J797" s="19"/>
      <c r="L797" s="19"/>
    </row>
    <row r="798" spans="1:12">
      <c r="E798" s="10"/>
      <c r="F798" s="19"/>
      <c r="G798" s="10"/>
      <c r="H798" s="19"/>
      <c r="I798" s="10"/>
      <c r="J798" s="19"/>
      <c r="K798" s="10"/>
      <c r="L798" s="19"/>
    </row>
    <row r="799" spans="1:12">
      <c r="E799" s="10"/>
      <c r="F799" s="19"/>
      <c r="G799" s="10"/>
      <c r="H799" s="19"/>
      <c r="I799" s="10"/>
      <c r="J799" s="19"/>
      <c r="K799" s="10"/>
      <c r="L799" s="19"/>
    </row>
    <row r="800" spans="1:12">
      <c r="E800" s="10"/>
      <c r="F800" s="19"/>
      <c r="G800" s="10"/>
      <c r="H800" s="19"/>
      <c r="I800" s="10"/>
      <c r="J800" s="19"/>
      <c r="K800" s="10"/>
      <c r="L800" s="19"/>
    </row>
  </sheetData>
  <mergeCells count="44">
    <mergeCell ref="E115:L115"/>
    <mergeCell ref="E2:L2"/>
    <mergeCell ref="E3:L3"/>
    <mergeCell ref="E4:L4"/>
    <mergeCell ref="E6:L6"/>
    <mergeCell ref="E39:L39"/>
    <mergeCell ref="E40:L40"/>
    <mergeCell ref="E41:L41"/>
    <mergeCell ref="E71:F71"/>
    <mergeCell ref="E77:L77"/>
    <mergeCell ref="E78:L78"/>
    <mergeCell ref="E79:L79"/>
    <mergeCell ref="E236:L236"/>
    <mergeCell ref="E116:L116"/>
    <mergeCell ref="E117:L117"/>
    <mergeCell ref="E153:L153"/>
    <mergeCell ref="E154:L154"/>
    <mergeCell ref="E155:L155"/>
    <mergeCell ref="H184:J184"/>
    <mergeCell ref="E191:L191"/>
    <mergeCell ref="E192:L192"/>
    <mergeCell ref="E193:L193"/>
    <mergeCell ref="E234:L234"/>
    <mergeCell ref="E235:L235"/>
    <mergeCell ref="E386:L386"/>
    <mergeCell ref="E270:F270"/>
    <mergeCell ref="E272:L272"/>
    <mergeCell ref="E273:L273"/>
    <mergeCell ref="E274:L274"/>
    <mergeCell ref="E294:F294"/>
    <mergeCell ref="E310:L310"/>
    <mergeCell ref="E311:L311"/>
    <mergeCell ref="E312:L312"/>
    <mergeCell ref="E348:L348"/>
    <mergeCell ref="E349:L349"/>
    <mergeCell ref="E350:L350"/>
    <mergeCell ref="E463:L463"/>
    <mergeCell ref="E464:L464"/>
    <mergeCell ref="E387:L387"/>
    <mergeCell ref="E388:L388"/>
    <mergeCell ref="E424:L424"/>
    <mergeCell ref="E425:L425"/>
    <mergeCell ref="E426:L426"/>
    <mergeCell ref="E462:L462"/>
  </mergeCells>
  <pageMargins left="0.98425196850393704" right="0.47244094488188981" top="0.86614173228346458" bottom="0.59055118110236227" header="7.874015748031496E-2" footer="0.4724409448818898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หมายเหตุ</vt:lpstr>
      <vt:lpstr>แก้ไข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Wanna Sirimartphonchai</dc:creator>
  <cp:lastModifiedBy>H P</cp:lastModifiedBy>
  <cp:lastPrinted>2024-03-08T03:56:22Z</cp:lastPrinted>
  <dcterms:created xsi:type="dcterms:W3CDTF">2023-08-05T11:44:20Z</dcterms:created>
  <dcterms:modified xsi:type="dcterms:W3CDTF">2024-06-17T08:01:38Z</dcterms:modified>
</cp:coreProperties>
</file>